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2.xml" ContentType="application/vnd.openxmlformats-officedocument.spreadsheetml.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codeName="ThisWorkbook" hidePivotFieldList="1"/>
  <mc:AlternateContent xmlns:mc="http://schemas.openxmlformats.org/markup-compatibility/2006">
    <mc:Choice Requires="x15">
      <x15ac:absPath xmlns:x15ac="http://schemas.microsoft.com/office/spreadsheetml/2010/11/ac" url="C:\Users\Matheus\Desktop\"/>
    </mc:Choice>
  </mc:AlternateContent>
  <xr:revisionPtr revIDLastSave="0" documentId="8_{160A78B6-4700-4241-86D8-DC8847AB7E50}" xr6:coauthVersionLast="38" xr6:coauthVersionMax="38" xr10:uidLastSave="{00000000-0000-0000-0000-000000000000}"/>
  <bookViews>
    <workbookView xWindow="0" yWindow="0" windowWidth="23835" windowHeight="9855" activeTab="3" xr2:uid="{00000000-000D-0000-FFFF-FFFF00000000}"/>
  </bookViews>
  <sheets>
    <sheet name="APOIO" sheetId="1" r:id="rId1"/>
    <sheet name="TABELA DINAMICA" sheetId="5" r:id="rId2"/>
    <sheet name="BASE DADOS" sheetId="2" r:id="rId3"/>
    <sheet name="DASHBOARD" sheetId="3" r:id="rId4"/>
  </sheets>
  <definedNames>
    <definedName name="Slicer_Código">#N/A</definedName>
    <definedName name="Slicer_Descrição_do_Instrumento">#N/A</definedName>
    <definedName name="Slicer_MÊS">#N/A</definedName>
    <definedName name="Slicer_Onde_Está_?">#N/A</definedName>
    <definedName name="Slicer_Onde_Está_?1">#N/A</definedName>
  </definedNames>
  <calcPr calcId="162913"/>
  <pivotCaches>
    <pivotCache cacheId="0" r:id="rId5"/>
  </pivotCaches>
  <extLst>
    <ext xmlns:x14="http://schemas.microsoft.com/office/spreadsheetml/2009/9/main" uri="{BBE1A952-AA13-448e-AADC-164F8A28A991}">
      <x14:slicerCaches>
        <x14:slicerCache r:id="rId6"/>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2" l="1"/>
  <c r="F42" i="2"/>
  <c r="I42" i="2"/>
  <c r="J42" i="2"/>
  <c r="N42" i="2" s="1"/>
  <c r="D31" i="2"/>
  <c r="D32" i="2"/>
  <c r="D33" i="2"/>
  <c r="D34" i="2"/>
  <c r="D35" i="2"/>
  <c r="D36" i="2"/>
  <c r="D37" i="2"/>
  <c r="D38" i="2"/>
  <c r="D39" i="2"/>
  <c r="D40" i="2"/>
  <c r="D41" i="2"/>
  <c r="F31" i="2"/>
  <c r="F32" i="2"/>
  <c r="F33" i="2"/>
  <c r="F34" i="2"/>
  <c r="F35" i="2"/>
  <c r="F36" i="2"/>
  <c r="F37" i="2"/>
  <c r="F38" i="2"/>
  <c r="F39" i="2"/>
  <c r="F40" i="2"/>
  <c r="F41" i="2"/>
  <c r="I31" i="2"/>
  <c r="I32" i="2"/>
  <c r="I33" i="2"/>
  <c r="I34" i="2"/>
  <c r="I35" i="2"/>
  <c r="I36" i="2"/>
  <c r="I37" i="2"/>
  <c r="I38" i="2"/>
  <c r="I39" i="2"/>
  <c r="I40" i="2"/>
  <c r="I41" i="2"/>
  <c r="J31" i="2"/>
  <c r="N31" i="2" s="1"/>
  <c r="J32" i="2"/>
  <c r="N32" i="2" s="1"/>
  <c r="J33" i="2"/>
  <c r="N33" i="2" s="1"/>
  <c r="J34" i="2"/>
  <c r="N34" i="2" s="1"/>
  <c r="J35" i="2"/>
  <c r="N35" i="2" s="1"/>
  <c r="J36" i="2"/>
  <c r="N36" i="2" s="1"/>
  <c r="J37" i="2"/>
  <c r="N37" i="2" s="1"/>
  <c r="J38" i="2"/>
  <c r="J39" i="2"/>
  <c r="N39" i="2" s="1"/>
  <c r="J40" i="2"/>
  <c r="N40" i="2" s="1"/>
  <c r="J41" i="2"/>
  <c r="N41" i="2" l="1"/>
  <c r="N38" i="2"/>
  <c r="D12" i="2"/>
  <c r="F12" i="2"/>
  <c r="I12" i="2"/>
  <c r="J12" i="2"/>
  <c r="N12" i="2" s="1"/>
  <c r="D13" i="2"/>
  <c r="F13" i="2"/>
  <c r="I13" i="2"/>
  <c r="J13" i="2"/>
  <c r="N13" i="2" s="1"/>
  <c r="D14" i="2"/>
  <c r="F14" i="2"/>
  <c r="I14" i="2"/>
  <c r="J14" i="2"/>
  <c r="N14" i="2" s="1"/>
  <c r="D15" i="2"/>
  <c r="F15" i="2"/>
  <c r="I15" i="2"/>
  <c r="J15" i="2"/>
  <c r="N15" i="2" s="1"/>
  <c r="D16" i="2"/>
  <c r="F16" i="2"/>
  <c r="I16" i="2"/>
  <c r="J16" i="2"/>
  <c r="N16" i="2" s="1"/>
  <c r="D17" i="2"/>
  <c r="F17" i="2"/>
  <c r="I17" i="2"/>
  <c r="J17" i="2"/>
  <c r="N17" i="2" s="1"/>
  <c r="D18" i="2"/>
  <c r="F18" i="2"/>
  <c r="I18" i="2"/>
  <c r="J18" i="2"/>
  <c r="N18" i="2" s="1"/>
  <c r="D19" i="2"/>
  <c r="F19" i="2"/>
  <c r="I19" i="2"/>
  <c r="J19" i="2"/>
  <c r="N19" i="2" s="1"/>
  <c r="D20" i="2"/>
  <c r="F20" i="2"/>
  <c r="I20" i="2"/>
  <c r="J20" i="2"/>
  <c r="D21" i="2"/>
  <c r="F21" i="2"/>
  <c r="I21" i="2"/>
  <c r="J21" i="2"/>
  <c r="N21" i="2" s="1"/>
  <c r="D22" i="2"/>
  <c r="F22" i="2"/>
  <c r="I22" i="2"/>
  <c r="J22" i="2"/>
  <c r="N22" i="2" s="1"/>
  <c r="D23" i="2"/>
  <c r="F23" i="2"/>
  <c r="I23" i="2"/>
  <c r="J23" i="2"/>
  <c r="N23" i="2" s="1"/>
  <c r="D24" i="2"/>
  <c r="F24" i="2"/>
  <c r="I24" i="2"/>
  <c r="J24" i="2"/>
  <c r="N24" i="2" s="1"/>
  <c r="D25" i="2"/>
  <c r="F25" i="2"/>
  <c r="I25" i="2"/>
  <c r="J25" i="2"/>
  <c r="N25" i="2" s="1"/>
  <c r="D26" i="2"/>
  <c r="F26" i="2"/>
  <c r="I26" i="2"/>
  <c r="J26" i="2"/>
  <c r="N26" i="2" s="1"/>
  <c r="D27" i="2"/>
  <c r="F27" i="2"/>
  <c r="I27" i="2"/>
  <c r="J27" i="2"/>
  <c r="N27" i="2" s="1"/>
  <c r="D28" i="2"/>
  <c r="F28" i="2"/>
  <c r="I28" i="2"/>
  <c r="J28" i="2"/>
  <c r="N28" i="2" s="1"/>
  <c r="D29" i="2"/>
  <c r="F29" i="2"/>
  <c r="I29" i="2"/>
  <c r="J29" i="2"/>
  <c r="N29" i="2" s="1"/>
  <c r="D30" i="2"/>
  <c r="F30" i="2"/>
  <c r="I30" i="2"/>
  <c r="J30" i="2"/>
  <c r="N30" i="2" s="1"/>
  <c r="D11" i="2"/>
  <c r="F11" i="2"/>
  <c r="I11" i="2"/>
  <c r="J11" i="2"/>
  <c r="N11" i="2" s="1"/>
  <c r="D10" i="2"/>
  <c r="F10" i="2"/>
  <c r="I10" i="2"/>
  <c r="J10" i="2"/>
  <c r="N10" i="2" s="1"/>
  <c r="D9" i="2"/>
  <c r="F9" i="2"/>
  <c r="I9" i="2"/>
  <c r="J9" i="2"/>
  <c r="N9" i="2" s="1"/>
  <c r="N20" i="2" l="1"/>
  <c r="J8" i="2"/>
  <c r="N8" i="2" s="1"/>
  <c r="I8" i="2"/>
  <c r="F8" i="2"/>
  <c r="D8" i="2"/>
  <c r="J7" i="2"/>
  <c r="N7" i="2" s="1"/>
  <c r="I7" i="2"/>
  <c r="F7" i="2"/>
  <c r="D7" i="2"/>
  <c r="J6" i="2"/>
  <c r="N6" i="2" s="1"/>
  <c r="I6" i="2"/>
  <c r="F6" i="2"/>
  <c r="D6" i="2"/>
  <c r="J5" i="2"/>
  <c r="N5" i="2" s="1"/>
  <c r="I5" i="2"/>
  <c r="F5" i="2"/>
  <c r="D5" i="2"/>
  <c r="J4" i="2"/>
  <c r="N4" i="2" s="1"/>
  <c r="I4" i="2"/>
  <c r="F4" i="2"/>
  <c r="D4" i="2"/>
  <c r="M1" i="2"/>
  <c r="F36" i="1"/>
  <c r="E36" i="1"/>
  <c r="C36" i="1"/>
  <c r="F35" i="1"/>
  <c r="E35" i="1"/>
  <c r="C35" i="1"/>
  <c r="F34" i="1"/>
  <c r="E34" i="1"/>
  <c r="C34" i="1"/>
  <c r="F33" i="1"/>
  <c r="E33" i="1"/>
  <c r="C33" i="1"/>
  <c r="F32" i="1"/>
  <c r="E32" i="1"/>
  <c r="C32" i="1"/>
  <c r="F31" i="1"/>
  <c r="E31" i="1"/>
  <c r="C31" i="1"/>
  <c r="F30" i="1"/>
  <c r="E30" i="1"/>
  <c r="C30" i="1"/>
  <c r="F29" i="1"/>
  <c r="E29" i="1"/>
  <c r="C29" i="1"/>
  <c r="F28" i="1"/>
  <c r="E28" i="1"/>
  <c r="C28" i="1"/>
  <c r="F27" i="1"/>
  <c r="E27" i="1"/>
  <c r="C27" i="1"/>
  <c r="F26" i="1"/>
  <c r="E26" i="1"/>
  <c r="C26" i="1"/>
  <c r="F25" i="1"/>
  <c r="E25" i="1"/>
  <c r="C25" i="1"/>
  <c r="F24" i="1"/>
  <c r="E24" i="1"/>
  <c r="C24" i="1"/>
  <c r="F23" i="1"/>
  <c r="E23" i="1"/>
  <c r="C23" i="1"/>
  <c r="F22" i="1"/>
  <c r="E22" i="1"/>
  <c r="C22" i="1"/>
  <c r="F21" i="1"/>
  <c r="E21" i="1"/>
  <c r="C21" i="1"/>
  <c r="F20" i="1"/>
  <c r="E20" i="1"/>
  <c r="C20" i="1"/>
  <c r="F19" i="1"/>
  <c r="E19" i="1"/>
  <c r="C19" i="1"/>
  <c r="F18" i="1"/>
  <c r="E18" i="1"/>
  <c r="C18" i="1"/>
  <c r="F17" i="1"/>
  <c r="E17" i="1"/>
  <c r="C17" i="1"/>
  <c r="F16" i="1"/>
  <c r="E16" i="1"/>
  <c r="C16" i="1"/>
  <c r="F15" i="1"/>
  <c r="E15" i="1"/>
  <c r="E42" i="2" s="1"/>
  <c r="C15" i="1"/>
  <c r="K42" i="2" s="1"/>
  <c r="L42" i="2" s="1"/>
  <c r="F14" i="1"/>
  <c r="E14" i="1"/>
  <c r="C14" i="1"/>
  <c r="F13" i="1"/>
  <c r="E13" i="1"/>
  <c r="C13" i="1"/>
  <c r="F12" i="1"/>
  <c r="E12" i="1"/>
  <c r="C12" i="1"/>
  <c r="F11" i="1"/>
  <c r="E11" i="1"/>
  <c r="C11" i="1"/>
  <c r="F10" i="1"/>
  <c r="E10" i="1"/>
  <c r="C10" i="1"/>
  <c r="F9" i="1"/>
  <c r="E9" i="1"/>
  <c r="C9" i="1"/>
  <c r="F8" i="1"/>
  <c r="E8" i="1"/>
  <c r="C8" i="1"/>
  <c r="F7" i="1"/>
  <c r="E7" i="1"/>
  <c r="C7" i="1"/>
  <c r="F6" i="1"/>
  <c r="E6" i="1"/>
  <c r="C6" i="1"/>
  <c r="F5" i="1"/>
  <c r="E5" i="1"/>
  <c r="C5" i="1"/>
  <c r="F4" i="1"/>
  <c r="E4" i="1"/>
  <c r="E40" i="2" s="1"/>
  <c r="C4" i="1"/>
  <c r="K40" i="2" s="1"/>
  <c r="L40" i="2" s="1"/>
  <c r="F3" i="1"/>
  <c r="E3" i="1"/>
  <c r="C3" i="1"/>
  <c r="M42" i="2" l="1"/>
  <c r="K39" i="2"/>
  <c r="L39" i="2" s="1"/>
  <c r="M39" i="2" s="1"/>
  <c r="K41" i="2"/>
  <c r="L41" i="2" s="1"/>
  <c r="M41" i="2" s="1"/>
  <c r="E39" i="2"/>
  <c r="E41" i="2"/>
  <c r="K34" i="2"/>
  <c r="L34" i="2" s="1"/>
  <c r="M34" i="2" s="1"/>
  <c r="K38" i="2"/>
  <c r="L38" i="2" s="1"/>
  <c r="M38" i="2" s="1"/>
  <c r="K37" i="2"/>
  <c r="L37" i="2" s="1"/>
  <c r="M37" i="2" s="1"/>
  <c r="K35" i="2"/>
  <c r="L35" i="2" s="1"/>
  <c r="M35" i="2" s="1"/>
  <c r="E32" i="2"/>
  <c r="E36" i="2"/>
  <c r="E34" i="2"/>
  <c r="E38" i="2"/>
  <c r="K32" i="2"/>
  <c r="L32" i="2" s="1"/>
  <c r="M32" i="2" s="1"/>
  <c r="K36" i="2"/>
  <c r="L36" i="2" s="1"/>
  <c r="M36" i="2" s="1"/>
  <c r="E37" i="2"/>
  <c r="E35" i="2"/>
  <c r="K33" i="2"/>
  <c r="L33" i="2" s="1"/>
  <c r="M33" i="2" s="1"/>
  <c r="K31" i="2"/>
  <c r="L31" i="2" s="1"/>
  <c r="M31" i="2" s="1"/>
  <c r="E33" i="2"/>
  <c r="E31" i="2"/>
  <c r="M40" i="2"/>
  <c r="E12" i="2"/>
  <c r="E20" i="2"/>
  <c r="E28" i="2"/>
  <c r="K14" i="2"/>
  <c r="L14" i="2" s="1"/>
  <c r="M14" i="2" s="1"/>
  <c r="K22" i="2"/>
  <c r="L22" i="2" s="1"/>
  <c r="M22" i="2" s="1"/>
  <c r="K30" i="2"/>
  <c r="L30" i="2" s="1"/>
  <c r="M30" i="2" s="1"/>
  <c r="K15" i="2"/>
  <c r="L15" i="2" s="1"/>
  <c r="M15" i="2" s="1"/>
  <c r="K23" i="2"/>
  <c r="L23" i="2" s="1"/>
  <c r="M23" i="2" s="1"/>
  <c r="E17" i="2"/>
  <c r="E25" i="2"/>
  <c r="E16" i="2"/>
  <c r="E24" i="2"/>
  <c r="K12" i="2"/>
  <c r="L12" i="2" s="1"/>
  <c r="M12" i="2" s="1"/>
  <c r="K20" i="2"/>
  <c r="L20" i="2" s="1"/>
  <c r="M20" i="2" s="1"/>
  <c r="K28" i="2"/>
  <c r="L28" i="2" s="1"/>
  <c r="M28" i="2" s="1"/>
  <c r="E13" i="2"/>
  <c r="E19" i="2"/>
  <c r="E21" i="2"/>
  <c r="E27" i="2"/>
  <c r="E29" i="2"/>
  <c r="E18" i="2"/>
  <c r="E26" i="2"/>
  <c r="K17" i="2"/>
  <c r="L17" i="2" s="1"/>
  <c r="M17" i="2" s="1"/>
  <c r="K25" i="2"/>
  <c r="L25" i="2" s="1"/>
  <c r="M25" i="2" s="1"/>
  <c r="K16" i="2"/>
  <c r="L16" i="2" s="1"/>
  <c r="M16" i="2" s="1"/>
  <c r="K24" i="2"/>
  <c r="L24" i="2" s="1"/>
  <c r="M24" i="2" s="1"/>
  <c r="E14" i="2"/>
  <c r="E22" i="2"/>
  <c r="E30" i="2"/>
  <c r="E15" i="2"/>
  <c r="E23" i="2"/>
  <c r="K13" i="2"/>
  <c r="L13" i="2" s="1"/>
  <c r="M13" i="2" s="1"/>
  <c r="K19" i="2"/>
  <c r="L19" i="2" s="1"/>
  <c r="M19" i="2" s="1"/>
  <c r="K21" i="2"/>
  <c r="L21" i="2" s="1"/>
  <c r="M21" i="2" s="1"/>
  <c r="K27" i="2"/>
  <c r="L27" i="2" s="1"/>
  <c r="M27" i="2" s="1"/>
  <c r="K29" i="2"/>
  <c r="L29" i="2" s="1"/>
  <c r="M29" i="2" s="1"/>
  <c r="K18" i="2"/>
  <c r="L18" i="2" s="1"/>
  <c r="M18" i="2" s="1"/>
  <c r="K26" i="2"/>
  <c r="L26" i="2" s="1"/>
  <c r="M26" i="2" s="1"/>
  <c r="K9" i="2"/>
  <c r="L9" i="2" s="1"/>
  <c r="M9" i="2" s="1"/>
  <c r="E9" i="2"/>
  <c r="K10" i="2"/>
  <c r="L10" i="2" s="1"/>
  <c r="M10" i="2" s="1"/>
  <c r="K11" i="2"/>
  <c r="L11" i="2" s="1"/>
  <c r="M11" i="2" s="1"/>
  <c r="E10" i="2"/>
  <c r="E11" i="2"/>
  <c r="E7" i="2"/>
  <c r="K4" i="2"/>
  <c r="L4" i="2" s="1"/>
  <c r="M4" i="2" s="1"/>
  <c r="K8" i="2"/>
  <c r="L8" i="2" s="1"/>
  <c r="M8" i="2" s="1"/>
  <c r="E4" i="2"/>
  <c r="E8" i="2"/>
  <c r="K5" i="2"/>
  <c r="L5" i="2" s="1"/>
  <c r="M5" i="2" s="1"/>
  <c r="K7" i="2"/>
  <c r="L7" i="2" s="1"/>
  <c r="M7" i="2" s="1"/>
  <c r="K6" i="2"/>
  <c r="L6" i="2" s="1"/>
  <c r="M6" i="2" s="1"/>
  <c r="E5" i="2"/>
  <c r="E6" i="2"/>
</calcChain>
</file>

<file path=xl/sharedStrings.xml><?xml version="1.0" encoding="utf-8"?>
<sst xmlns="http://schemas.openxmlformats.org/spreadsheetml/2006/main" count="297" uniqueCount="144">
  <si>
    <t>Paquímetro quadrimensional</t>
  </si>
  <si>
    <t>Rugosímetro Digital</t>
  </si>
  <si>
    <t>Micrômetro externo</t>
  </si>
  <si>
    <t>Micrômetro externo com ponta esférica</t>
  </si>
  <si>
    <t>Relógio apalpador</t>
  </si>
  <si>
    <t>Escala de metal</t>
  </si>
  <si>
    <t>Goniômetro</t>
  </si>
  <si>
    <t>Termômetro</t>
  </si>
  <si>
    <t>Altímetro</t>
  </si>
  <si>
    <t>Relógio comparador</t>
  </si>
  <si>
    <t>Balança</t>
  </si>
  <si>
    <t>Calibrador de Diâmetro</t>
  </si>
  <si>
    <t>Trena</t>
  </si>
  <si>
    <t>Esquadro</t>
  </si>
  <si>
    <t>Projetor de Perfil</t>
  </si>
  <si>
    <t>Tridimensional</t>
  </si>
  <si>
    <t>Lupa</t>
  </si>
  <si>
    <t>Durômetro</t>
  </si>
  <si>
    <t xml:space="preserve">INSTRUMETOS </t>
  </si>
  <si>
    <t>Nº</t>
  </si>
  <si>
    <t>Código</t>
  </si>
  <si>
    <t>Descrição do Instrumento</t>
  </si>
  <si>
    <t>Faixa de Medição</t>
  </si>
  <si>
    <t>Resolução</t>
  </si>
  <si>
    <t>Unidade</t>
  </si>
  <si>
    <t>Usuário</t>
  </si>
  <si>
    <t>Calibrado em</t>
  </si>
  <si>
    <t>Próxima Calibração</t>
  </si>
  <si>
    <t>Dias p/ Calibrar</t>
  </si>
  <si>
    <t>0 - 150</t>
  </si>
  <si>
    <t>mm</t>
  </si>
  <si>
    <t>Laboratório</t>
  </si>
  <si>
    <t>cm</t>
  </si>
  <si>
    <t>PRAZO DE CALIBRAÇÃO
(DIAS)</t>
  </si>
  <si>
    <t>Prazo Calibração
(Dias)</t>
  </si>
  <si>
    <t>1</t>
  </si>
  <si>
    <t>FAIXA DE MEDIÇÃO</t>
  </si>
  <si>
    <t>0 - 110</t>
  </si>
  <si>
    <t>0 - 130</t>
  </si>
  <si>
    <t>1 - 150</t>
  </si>
  <si>
    <t>1 - 110</t>
  </si>
  <si>
    <t>1 - 130</t>
  </si>
  <si>
    <t>2 - 150</t>
  </si>
  <si>
    <t>2 - 110</t>
  </si>
  <si>
    <t>2 - 130</t>
  </si>
  <si>
    <t>3 - 150</t>
  </si>
  <si>
    <t>3 - 110</t>
  </si>
  <si>
    <t>3 - 130</t>
  </si>
  <si>
    <t>4 - 150</t>
  </si>
  <si>
    <t>4 - 110</t>
  </si>
  <si>
    <t>4 - 130</t>
  </si>
  <si>
    <t>5 - 150</t>
  </si>
  <si>
    <t>5 - 110</t>
  </si>
  <si>
    <t>5 - 130</t>
  </si>
  <si>
    <t>6 - 150</t>
  </si>
  <si>
    <t>6 - 110</t>
  </si>
  <si>
    <t>6 - 130</t>
  </si>
  <si>
    <t>7 - 150</t>
  </si>
  <si>
    <t>7 - 110</t>
  </si>
  <si>
    <t>7 - 130</t>
  </si>
  <si>
    <t>8 - 150</t>
  </si>
  <si>
    <t>8 - 110</t>
  </si>
  <si>
    <t>8 - 130</t>
  </si>
  <si>
    <t>9 - 150</t>
  </si>
  <si>
    <t>9 - 110</t>
  </si>
  <si>
    <t>9 - 130</t>
  </si>
  <si>
    <t>10 - 150</t>
  </si>
  <si>
    <t>10 - 110</t>
  </si>
  <si>
    <t>10 - 130</t>
  </si>
  <si>
    <t>11 - 150</t>
  </si>
  <si>
    <t>RESOLUÇÃO</t>
  </si>
  <si>
    <t>CÓDIGO</t>
  </si>
  <si>
    <t>UNIDADE MEDIDA</t>
  </si>
  <si>
    <t>shore</t>
  </si>
  <si>
    <t>Kpa</t>
  </si>
  <si>
    <t>ml</t>
  </si>
  <si>
    <t>°C</t>
  </si>
  <si>
    <t>g</t>
  </si>
  <si>
    <t>Onde Está ?</t>
  </si>
  <si>
    <t>Setor</t>
  </si>
  <si>
    <t>Engenharia</t>
  </si>
  <si>
    <t>Qualidade</t>
  </si>
  <si>
    <t>Manufatura</t>
  </si>
  <si>
    <t>Manutenção</t>
  </si>
  <si>
    <t>RESPONSAVEL</t>
  </si>
  <si>
    <t>José Carlos</t>
  </si>
  <si>
    <t>Pedro Luiz</t>
  </si>
  <si>
    <t>Rodrigo Alberto</t>
  </si>
  <si>
    <t>Luiz Gonçalves</t>
  </si>
  <si>
    <t>Érica Roberta</t>
  </si>
  <si>
    <t>Resultado da Calibração</t>
  </si>
  <si>
    <t>RESULTADO</t>
  </si>
  <si>
    <t>Aprovado</t>
  </si>
  <si>
    <t>Reprovado</t>
  </si>
  <si>
    <t>Sob Analise</t>
  </si>
  <si>
    <t>laboratório</t>
  </si>
  <si>
    <t>Grand Total</t>
  </si>
  <si>
    <t>Count of Descrição do Instrumento</t>
  </si>
  <si>
    <t>6</t>
  </si>
  <si>
    <t>Row Labels</t>
  </si>
  <si>
    <t>4</t>
  </si>
  <si>
    <t>Count of Resultado da Calibração</t>
  </si>
  <si>
    <t>MÊS</t>
  </si>
  <si>
    <t>FX01</t>
  </si>
  <si>
    <t>FX02</t>
  </si>
  <si>
    <t>FX03</t>
  </si>
  <si>
    <t>FX04</t>
  </si>
  <si>
    <t>FX05</t>
  </si>
  <si>
    <t>FX06</t>
  </si>
  <si>
    <t>FX07</t>
  </si>
  <si>
    <t>FX08</t>
  </si>
  <si>
    <t>FX09</t>
  </si>
  <si>
    <t>FX10</t>
  </si>
  <si>
    <t>FX11</t>
  </si>
  <si>
    <t>FX12</t>
  </si>
  <si>
    <t>FX13</t>
  </si>
  <si>
    <t>FX14</t>
  </si>
  <si>
    <t>FX15</t>
  </si>
  <si>
    <t>FX16</t>
  </si>
  <si>
    <t>FX17</t>
  </si>
  <si>
    <t>FX18</t>
  </si>
  <si>
    <t>FX19</t>
  </si>
  <si>
    <t>FX20</t>
  </si>
  <si>
    <t>FX21</t>
  </si>
  <si>
    <t>FX22</t>
  </si>
  <si>
    <t>FX23</t>
  </si>
  <si>
    <t>FX24</t>
  </si>
  <si>
    <t>FX25</t>
  </si>
  <si>
    <t>FX26</t>
  </si>
  <si>
    <t>FX27</t>
  </si>
  <si>
    <t>FX28</t>
  </si>
  <si>
    <t>FX29</t>
  </si>
  <si>
    <t>FX30</t>
  </si>
  <si>
    <t>FX31</t>
  </si>
  <si>
    <t>FX32</t>
  </si>
  <si>
    <t>FX33</t>
  </si>
  <si>
    <t>FX34</t>
  </si>
  <si>
    <t>FX35</t>
  </si>
  <si>
    <t>FX36</t>
  </si>
  <si>
    <t>FX37</t>
  </si>
  <si>
    <t>FX38</t>
  </si>
  <si>
    <t>FX39</t>
  </si>
  <si>
    <t>Rótulos de Linha</t>
  </si>
  <si>
    <t>Total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</si>
</sst>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6" x14ac:knownFonts="1">
    <font>
      <sz val="11"/>
      <color theme="1"/>
      <name val="Calibri"/>
      <family val="2"/>
      <scheme val="minor"/>
    </font>
    <font>
      <sz val="11"/>
      <color indexed="8"/>
      <name val="Calibri"/>
      <family val="2"/>
      <scheme val="minor"/>
    </font>
    <font>
      <sz val="11"/>
      <name val="Calibri"/>
      <family val="2"/>
      <scheme val="minor"/>
    </font>
    <font>
      <sz val="11"/>
      <color theme="0" tint="-0.499984740745262"/>
      <name val="Calibri"/>
      <family val="2"/>
      <scheme val="minor"/>
    </font>
    <font>
      <sz val="9"/>
      <color theme="1"/>
      <name val="Calibri"/>
      <family val="2"/>
      <scheme val="minor"/>
    </font>
    <font>
      <b/>
      <sz val="9"/>
      <color theme="0"/>
      <name val="Calibri"/>
      <family val="2"/>
      <scheme val="minor"/>
    </font>
  </fonts>
  <fills count="5">
    <fill>
      <patternFill patternType="none"/>
    </fill>
    <fill>
      <patternFill patternType="gray125"/>
    </fill>
    <fill>
      <patternFill patternType="solid">
        <fgColor theme="9"/>
        <bgColor theme="9"/>
      </patternFill>
    </fill>
    <fill>
      <patternFill patternType="solid">
        <fgColor theme="9" tint="0.79998168889431442"/>
        <bgColor theme="9" tint="0.79998168889431442"/>
      </patternFill>
    </fill>
    <fill>
      <patternFill patternType="solid">
        <fgColor theme="2"/>
        <bgColor indexed="64"/>
      </patternFill>
    </fill>
  </fills>
  <borders count="7">
    <border>
      <left/>
      <right/>
      <top/>
      <bottom/>
      <diagonal/>
    </border>
    <border>
      <left style="thin">
        <color indexed="64"/>
      </left>
      <right style="thin">
        <color indexed="64"/>
      </right>
      <top/>
      <bottom style="thin">
        <color indexed="64"/>
      </bottom>
      <diagonal/>
    </border>
    <border>
      <left style="hair">
        <color auto="1"/>
      </left>
      <right style="hair">
        <color auto="1"/>
      </right>
      <top/>
      <bottom style="hair">
        <color auto="1"/>
      </bottom>
      <diagonal/>
    </border>
    <border>
      <left/>
      <right style="hair">
        <color auto="1"/>
      </right>
      <top/>
      <bottom style="hair">
        <color auto="1"/>
      </bottom>
      <diagonal/>
    </border>
    <border>
      <left/>
      <right style="thin">
        <color indexed="64"/>
      </right>
      <top/>
      <bottom style="thin">
        <color indexed="64"/>
      </bottom>
      <diagonal/>
    </border>
    <border>
      <left style="thin">
        <color indexed="64"/>
      </left>
      <right/>
      <top/>
      <bottom style="thin">
        <color indexed="64"/>
      </bottom>
      <diagonal/>
    </border>
    <border>
      <left style="double">
        <color theme="0"/>
      </left>
      <right style="double">
        <color theme="0"/>
      </right>
      <top style="double">
        <color theme="0"/>
      </top>
      <bottom style="double">
        <color theme="0"/>
      </bottom>
      <diagonal/>
    </border>
  </borders>
  <cellStyleXfs count="1">
    <xf numFmtId="0" fontId="0" fillId="0" borderId="0"/>
  </cellStyleXfs>
  <cellXfs count="26">
    <xf numFmtId="0" fontId="0" fillId="0" borderId="0" xfId="0"/>
    <xf numFmtId="49" fontId="3" fillId="0" borderId="3" xfId="0" applyNumberFormat="1" applyFont="1" applyBorder="1" applyAlignment="1">
      <alignment horizontal="center"/>
    </xf>
    <xf numFmtId="0" fontId="3" fillId="0" borderId="2" xfId="0" applyFont="1" applyBorder="1" applyAlignment="1">
      <alignment horizontal="center"/>
    </xf>
    <xf numFmtId="14" fontId="3" fillId="0" borderId="2" xfId="0" applyNumberFormat="1" applyFont="1" applyBorder="1" applyAlignment="1">
      <alignment horizontal="center"/>
    </xf>
    <xf numFmtId="0" fontId="2" fillId="4" borderId="4"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5" xfId="0" applyFont="1" applyFill="1" applyBorder="1" applyAlignment="1">
      <alignment horizontal="center" vertical="center"/>
    </xf>
    <xf numFmtId="0" fontId="3" fillId="0" borderId="2" xfId="0" applyNumberFormat="1" applyFont="1" applyBorder="1" applyAlignment="1">
      <alignment horizontal="center"/>
    </xf>
    <xf numFmtId="0" fontId="2" fillId="4" borderId="1" xfId="0" applyNumberFormat="1" applyFont="1" applyFill="1" applyBorder="1" applyAlignment="1">
      <alignment horizontal="center" vertical="center" wrapText="1"/>
    </xf>
    <xf numFmtId="0" fontId="0" fillId="0" borderId="0" xfId="0" applyNumberFormat="1"/>
    <xf numFmtId="0" fontId="0" fillId="0" borderId="0" xfId="0" applyAlignment="1">
      <alignment horizontal="center" vertical="center"/>
    </xf>
    <xf numFmtId="14" fontId="0" fillId="0" borderId="0" xfId="0" applyNumberFormat="1"/>
    <xf numFmtId="0" fontId="4" fillId="0" borderId="0" xfId="0" applyFont="1"/>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5" fillId="2" borderId="6" xfId="0" applyFont="1" applyFill="1" applyBorder="1" applyAlignment="1">
      <alignment horizontal="center" vertical="center" wrapText="1"/>
    </xf>
    <xf numFmtId="0" fontId="0" fillId="0" borderId="6" xfId="0" applyBorder="1" applyAlignment="1"/>
    <xf numFmtId="0" fontId="0" fillId="0" borderId="6" xfId="0" applyBorder="1" applyAlignment="1">
      <alignment horizontal="center" vertical="center"/>
    </xf>
    <xf numFmtId="0" fontId="1" fillId="0" borderId="6" xfId="0" applyFont="1" applyBorder="1" applyAlignment="1"/>
    <xf numFmtId="0" fontId="1" fillId="0" borderId="6" xfId="0" applyFont="1" applyFill="1" applyBorder="1" applyAlignment="1"/>
    <xf numFmtId="0" fontId="0" fillId="0" borderId="6" xfId="0" applyBorder="1"/>
    <xf numFmtId="0" fontId="0" fillId="3" borderId="6" xfId="0" applyFont="1" applyFill="1" applyBorder="1" applyAlignment="1"/>
    <xf numFmtId="0" fontId="0" fillId="0" borderId="0" xfId="0" applyAlignment="1">
      <alignment horizontal="left"/>
    </xf>
    <xf numFmtId="0" fontId="0" fillId="0" borderId="0" xfId="0" pivotButton="1" applyAlignment="1">
      <alignment horizontal="center" vertical="center"/>
    </xf>
    <xf numFmtId="0" fontId="0" fillId="0" borderId="0" xfId="0" applyAlignment="1">
      <alignment horizontal="center" vertical="center" wrapText="1"/>
    </xf>
  </cellXfs>
  <cellStyles count="1">
    <cellStyle name="Normal" xfId="0" builtinId="0"/>
  </cellStyles>
  <dxfs count="1019">
    <dxf>
      <alignment wrapText="1" readingOrder="0"/>
    </dxf>
    <dxf>
      <alignment horizontal="center" readingOrder="0"/>
    </dxf>
    <dxf>
      <alignment horizontal="center" readingOrder="0"/>
    </dxf>
    <dxf>
      <alignment vertical="center" readingOrder="0"/>
    </dxf>
    <dxf>
      <alignment vertical="center" readingOrder="0"/>
    </dxf>
    <dxf>
      <alignment wrapText="1" readingOrder="0"/>
    </dxf>
    <dxf>
      <alignment horizontal="center" readingOrder="0"/>
    </dxf>
    <dxf>
      <alignment horizontal="center" readingOrder="0"/>
    </dxf>
    <dxf>
      <alignment vertical="center" readingOrder="0"/>
    </dxf>
    <dxf>
      <alignment vertical="center" readingOrder="0"/>
    </dxf>
    <dxf>
      <alignment wrapText="1" readingOrder="0"/>
    </dxf>
    <dxf>
      <alignment horizontal="center" readingOrder="0"/>
    </dxf>
    <dxf>
      <alignment horizontal="center" readingOrder="0"/>
    </dxf>
    <dxf>
      <alignment vertical="center" readingOrder="0"/>
    </dxf>
    <dxf>
      <alignment vertical="center" readingOrder="0"/>
    </dxf>
    <dxf>
      <alignment wrapText="1" readingOrder="0"/>
    </dxf>
    <dxf>
      <alignment horizontal="center" readingOrder="0"/>
    </dxf>
    <dxf>
      <alignment horizontal="center" readingOrder="0"/>
    </dxf>
    <dxf>
      <alignment vertical="center" readingOrder="0"/>
    </dxf>
    <dxf>
      <alignment vertical="center" readingOrder="0"/>
    </dxf>
    <dxf>
      <alignment horizontal="center" vertical="center" wrapText="1"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vertical="center" wrapText="1"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vertical="center" wrapText="1"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vertical="center" wrapText="1"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vertical="center" wrapText="1"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font>
        <strike val="0"/>
        <outline val="0"/>
        <shadow val="0"/>
        <u val="none"/>
        <vertAlign val="baseline"/>
        <sz val="11"/>
        <color theme="0" tint="-0.499984740745262"/>
        <name val="Calibri"/>
        <scheme val="minor"/>
      </font>
      <numFmt numFmtId="0" formatCode="General"/>
      <alignment horizontal="center" vertical="center" textRotation="0" wrapText="0" indent="0" justifyLastLine="0" shrinkToFit="0" readingOrder="0"/>
    </dxf>
    <dxf>
      <font>
        <strike val="0"/>
        <outline val="0"/>
        <shadow val="0"/>
        <u val="none"/>
        <vertAlign val="baseline"/>
        <sz val="11"/>
        <color theme="0" tint="-0.499984740745262"/>
        <name val="Calibri"/>
        <scheme val="minor"/>
      </font>
      <numFmt numFmtId="0" formatCode="General"/>
      <alignment horizontal="center" vertical="bottom" textRotation="0" wrapText="0" indent="0" justifyLastLine="0" shrinkToFit="0" readingOrder="0"/>
      <border diagonalUp="0" diagonalDown="0">
        <left style="hair">
          <color auto="1"/>
        </left>
        <right/>
        <top style="hair">
          <color auto="1"/>
        </top>
        <bottom style="hair">
          <color auto="1"/>
        </bottom>
      </border>
    </dxf>
    <dxf>
      <font>
        <strike val="0"/>
        <outline val="0"/>
        <shadow val="0"/>
        <u val="none"/>
        <vertAlign val="baseline"/>
        <sz val="11"/>
        <color theme="0" tint="-0.499984740745262"/>
        <name val="Calibri"/>
        <scheme val="minor"/>
      </font>
      <numFmt numFmtId="164" formatCode="m/d/yyyy"/>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0" tint="-0.499984740745262"/>
        <name val="Calibri"/>
        <scheme val="minor"/>
      </font>
      <numFmt numFmtId="0" formatCode="Genera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numFmt numFmtId="164" formatCode="m/d/yyyy"/>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0" tint="-0.499984740745262"/>
        <name val="Calibri"/>
        <scheme val="minor"/>
      </font>
      <numFmt numFmtId="0" formatCode="General"/>
      <alignment horizontal="center" vertical="bottom" textRotation="0" wrapText="0" indent="0" justifyLastLine="0" shrinkToFit="0" readingOrder="0"/>
      <border diagonalUp="0" diagonalDown="0">
        <left style="hair">
          <color auto="1"/>
        </left>
        <right style="hair">
          <color auto="1"/>
        </right>
        <top style="hair">
          <color auto="1"/>
        </top>
        <bottom/>
        <vertical/>
        <horizontal/>
      </border>
    </dxf>
    <dxf>
      <font>
        <strike val="0"/>
        <outline val="0"/>
        <shadow val="0"/>
        <u val="none"/>
        <vertAlign val="baseline"/>
        <sz val="11"/>
        <color theme="0" tint="-0.499984740745262"/>
        <name val="Calibri"/>
        <scheme val="minor"/>
      </font>
      <numFmt numFmtId="0" formatCode="Genera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numFmt numFmtId="0" formatCode="Genera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numFmt numFmtId="0" formatCode="Genera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alignment horizontal="center" vertical="bottom" textRotation="0" wrapText="0" indent="0" justifyLastLine="0" shrinkToFit="0" readingOrder="0"/>
      <border diagonalUp="0" diagonalDown="0">
        <left style="hair">
          <color auto="1"/>
        </left>
        <right style="hair">
          <color auto="1"/>
        </right>
        <top/>
        <bottom style="hair">
          <color auto="1"/>
        </bottom>
        <vertical/>
        <horizontal/>
      </border>
    </dxf>
    <dxf>
      <font>
        <strike val="0"/>
        <outline val="0"/>
        <shadow val="0"/>
        <u val="none"/>
        <vertAlign val="baseline"/>
        <sz val="11"/>
        <color theme="0" tint="-0.499984740745262"/>
        <name val="Calibri"/>
        <scheme val="minor"/>
      </font>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dxf>
    <dxf>
      <font>
        <strike val="0"/>
        <outline val="0"/>
        <shadow val="0"/>
        <u val="none"/>
        <vertAlign val="baseline"/>
        <sz val="11"/>
        <color theme="0" tint="-0.499984740745262"/>
        <name val="Calibri"/>
        <scheme val="minor"/>
      </font>
      <numFmt numFmtId="30" formatCode="@"/>
      <alignment horizontal="center" vertical="bottom" textRotation="0" wrapText="0" indent="0" justifyLastLine="0" shrinkToFit="0" readingOrder="0"/>
      <border diagonalUp="0" diagonalDown="0" outline="0">
        <left/>
        <right style="hair">
          <color auto="1"/>
        </right>
        <top style="hair">
          <color auto="1"/>
        </top>
        <bottom style="hair">
          <color auto="1"/>
        </bottom>
      </border>
    </dxf>
    <dxf>
      <border outline="0">
        <left style="thin">
          <color auto="1"/>
        </left>
        <right style="thin">
          <color auto="1"/>
        </right>
        <top style="thin">
          <color indexed="64"/>
        </top>
        <bottom style="hair">
          <color auto="1"/>
        </bottom>
      </border>
    </dxf>
    <dxf>
      <font>
        <strike val="0"/>
        <outline val="0"/>
        <shadow val="0"/>
        <u val="none"/>
        <vertAlign val="baseline"/>
        <sz val="11"/>
        <color theme="0" tint="-0.499984740745262"/>
        <name val="Calibri"/>
        <scheme val="minor"/>
      </font>
    </dxf>
    <dxf>
      <border outline="0">
        <bottom style="thin">
          <color indexed="64"/>
        </bottom>
      </border>
    </dxf>
    <dxf>
      <font>
        <strike val="0"/>
        <outline val="0"/>
        <shadow val="0"/>
        <u val="none"/>
        <vertAlign val="baseline"/>
        <sz val="11"/>
        <color auto="1"/>
        <name val="Calibri"/>
        <scheme val="minor"/>
      </font>
      <fill>
        <patternFill patternType="solid">
          <fgColor indexed="64"/>
          <bgColor theme="2"/>
        </patternFill>
      </fill>
      <alignment horizontal="center" vertical="center" textRotation="0" wrapText="0" indent="0" justifyLastLine="0" shrinkToFit="0" readingOrder="0"/>
      <border diagonalUp="0" diagonalDown="0" outline="0">
        <left style="thin">
          <color indexed="64"/>
        </left>
        <right style="thin">
          <color indexed="64"/>
        </right>
        <top/>
        <bottom/>
      </border>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vertical="center" wrapText="1" readingOrder="0"/>
    </dxf>
    <dxf>
      <alignment vertical="center" readingOrder="0"/>
    </dxf>
    <dxf>
      <alignment vertical="center" readingOrder="0"/>
    </dxf>
    <dxf>
      <alignment horizontal="center" readingOrder="0"/>
    </dxf>
    <dxf>
      <alignment horizontal="center" readingOrder="0"/>
    </dxf>
    <dxf>
      <alignment wrapText="1" readingOrder="0"/>
    </dxf>
    <dxf>
      <alignment vertical="center" readingOrder="0"/>
    </dxf>
    <dxf>
      <alignment vertical="center" readingOrder="0"/>
    </dxf>
    <dxf>
      <alignment horizontal="center" readingOrder="0"/>
    </dxf>
    <dxf>
      <alignment horizontal="center" readingOrder="0"/>
    </dxf>
    <dxf>
      <alignment wrapText="1" readingOrder="0"/>
    </dxf>
    <dxf>
      <alignment vertical="center" readingOrder="0"/>
    </dxf>
    <dxf>
      <alignment vertical="center" readingOrder="0"/>
    </dxf>
    <dxf>
      <alignment horizontal="center" readingOrder="0"/>
    </dxf>
    <dxf>
      <alignment horizontal="center" readingOrder="0"/>
    </dxf>
    <dxf>
      <alignment wrapText="1" readingOrder="0"/>
    </dxf>
    <dxf>
      <alignment horizontal="center" vertical="center" textRotation="0" wrapText="0" indent="0" justifyLastLine="0" shrinkToFit="0" readingOrder="0"/>
      <border diagonalUp="0" diagonalDown="0">
        <left style="double">
          <color theme="0"/>
        </left>
        <right style="double">
          <color theme="0"/>
        </right>
        <top style="double">
          <color theme="0"/>
        </top>
        <bottom style="double">
          <color theme="0"/>
        </bottom>
        <vertical style="double">
          <color theme="0"/>
        </vertical>
        <horizontal style="double">
          <color theme="0"/>
        </horizontal>
      </border>
    </dxf>
    <dxf>
      <numFmt numFmtId="0" formatCode="General"/>
      <alignment horizontal="center" vertical="center" textRotation="0" wrapText="0" indent="0" justifyLastLine="0" shrinkToFit="0" readingOrder="0"/>
      <border diagonalUp="0" diagonalDown="0">
        <left style="double">
          <color theme="0"/>
        </left>
        <right style="double">
          <color theme="0"/>
        </right>
        <top style="double">
          <color theme="0"/>
        </top>
        <bottom style="double">
          <color theme="0"/>
        </bottom>
        <vertical style="double">
          <color theme="0"/>
        </vertical>
        <horizontal style="double">
          <color theme="0"/>
        </horizontal>
      </border>
    </dxf>
    <dxf>
      <numFmt numFmtId="2" formatCode="0.00"/>
      <alignment horizontal="center" vertical="center" textRotation="0" wrapText="0" indent="0" justifyLastLine="0" shrinkToFit="0" readingOrder="0"/>
      <border diagonalUp="0" diagonalDown="0">
        <left style="double">
          <color theme="0"/>
        </left>
        <right style="double">
          <color theme="0"/>
        </right>
        <top style="double">
          <color theme="0"/>
        </top>
        <bottom style="double">
          <color theme="0"/>
        </bottom>
        <vertical style="double">
          <color theme="0"/>
        </vertical>
        <horizontal style="double">
          <color theme="0"/>
        </horizontal>
      </border>
    </dxf>
    <dxf>
      <alignment horizontal="center" vertical="center" textRotation="0" wrapText="0" indent="0" justifyLastLine="0" shrinkToFit="0" readingOrder="0"/>
      <border diagonalUp="0" diagonalDown="0">
        <left style="double">
          <color theme="0"/>
        </left>
        <right style="double">
          <color theme="0"/>
        </right>
        <top style="double">
          <color theme="0"/>
        </top>
        <bottom style="double">
          <color theme="0"/>
        </bottom>
        <vertical style="double">
          <color theme="0"/>
        </vertical>
        <horizontal style="double">
          <color theme="0"/>
        </horizontal>
      </border>
    </dxf>
    <dxf>
      <alignment horizontal="center" vertical="center" textRotation="0" wrapText="0" indent="0" justifyLastLine="0" shrinkToFit="0" readingOrder="0"/>
      <border diagonalUp="0" diagonalDown="0">
        <left style="double">
          <color theme="0"/>
        </left>
        <right style="double">
          <color theme="0"/>
        </right>
        <top style="double">
          <color theme="0"/>
        </top>
        <bottom style="double">
          <color theme="0"/>
        </bottom>
        <vertical style="double">
          <color theme="0"/>
        </vertical>
        <horizontal style="double">
          <color theme="0"/>
        </horizontal>
      </border>
    </dxf>
    <dxf>
      <alignment horizontal="general" vertical="bottom" textRotation="0" wrapText="0" indent="0" justifyLastLine="0" shrinkToFit="0" readingOrder="0"/>
      <border diagonalUp="0" diagonalDown="0">
        <left style="double">
          <color theme="0"/>
        </left>
        <right style="double">
          <color theme="0"/>
        </right>
        <top style="double">
          <color theme="0"/>
        </top>
        <bottom style="double">
          <color theme="0"/>
        </bottom>
        <vertical style="double">
          <color theme="0"/>
        </vertical>
        <horizontal style="double">
          <color theme="0"/>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bottom" textRotation="0" wrapText="0" indent="0" justifyLastLine="0" shrinkToFit="0" readingOrder="0"/>
    </dxf>
    <dxf>
      <border>
        <bottom style="double">
          <color theme="0"/>
        </bottom>
      </border>
    </dxf>
    <dxf>
      <font>
        <strike val="0"/>
        <outline val="0"/>
        <shadow val="0"/>
        <u val="none"/>
        <vertAlign val="baseline"/>
        <sz val="9"/>
        <name val="Calibri"/>
        <scheme val="minor"/>
      </font>
      <alignment horizontal="center" vertical="center" textRotation="0" wrapText="0" indent="0" justifyLastLine="0" shrinkToFit="0" readingOrder="0"/>
      <border diagonalUp="0" diagonalDown="0">
        <left style="double">
          <color theme="0"/>
        </left>
        <right style="double">
          <color theme="0"/>
        </right>
        <top/>
        <bottom/>
        <vertical style="double">
          <color theme="0"/>
        </vertical>
        <horizontal style="double">
          <color theme="0"/>
        </horizontal>
      </border>
    </dxf>
    <dxf>
      <font>
        <b/>
        <i/>
        <sz val="11"/>
        <color theme="5"/>
        <name val="Arial"/>
        <scheme val="none"/>
      </font>
    </dxf>
  </dxfs>
  <tableStyles count="1" defaultTableStyle="TableStyleMedium2" defaultPivotStyle="PivotStyleLight16">
    <tableStyle name="Slicer Style 1" pivot="0" table="0" count="1" xr9:uid="{00000000-0011-0000-FFFF-FFFF00000000}">
      <tableStyleElement type="headerRow" dxfId="1018"/>
    </tableStyle>
  </tableStyles>
  <colors>
    <mruColors>
      <color rgb="FF00F0FF"/>
      <color rgb="FF0065B0"/>
      <color rgb="FFE8483D"/>
      <color rgb="FFEF8179"/>
    </mruColors>
  </colors>
  <extLst>
    <ext xmlns:x14="http://schemas.microsoft.com/office/spreadsheetml/2009/9/main" uri="{EB79DEF2-80B8-43e5-95BD-54CBDDF9020C}">
      <x14:slicerStyles defaultSlicerStyle="SlicerStyleLight1">
        <x14:slicerStyle name="Slicer Style 1"/>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theme" Target="theme/theme1.xml"/><Relationship Id="rId5" Type="http://schemas.openxmlformats.org/officeDocument/2006/relationships/pivotCacheDefinition" Target="pivotCache/pivotCacheDefinition1.xml"/><Relationship Id="rId10" Type="http://schemas.microsoft.com/office/2007/relationships/slicerCache" Target="slicerCaches/slicerCache5.xml"/><Relationship Id="rId4" Type="http://schemas.openxmlformats.org/officeDocument/2006/relationships/worksheet" Target="worksheets/sheet4.xml"/><Relationship Id="rId9" Type="http://schemas.microsoft.com/office/2007/relationships/slicerCache" Target="slicerCaches/slicerCache4.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pivotSource>
    <c:name>[Cópia de Planilha Calibração.xlsx]TABELA DINAMICA!PivotTable3</c:name>
    <c:fmtId val="2"/>
  </c:pivotSource>
  <c:chart>
    <c:autoTitleDeleted val="1"/>
    <c:pivotFmts>
      <c:pivotFmt>
        <c:idx val="0"/>
      </c:pivotFmt>
      <c:pivotFmt>
        <c:idx val="1"/>
      </c:pivotFmt>
      <c:pivotFmt>
        <c:idx val="2"/>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marker>
          <c:symbol val="none"/>
        </c:marker>
        <c:dLbl>
          <c:idx val="0"/>
          <c:spPr>
            <a:solidFill>
              <a:schemeClr val="dk1">
                <a:lumMod val="65000"/>
                <a:lumOff val="35000"/>
                <a:alpha val="75000"/>
              </a:schemeClr>
            </a:solidFill>
            <a:ln>
              <a:noFill/>
            </a:ln>
            <a:effectLst/>
          </c:spPr>
          <c:txPr>
            <a:bodyPr rot="0" spcFirstLastPara="1" vertOverflow="clip" horzOverflow="clip" vert="horz" wrap="square" lIns="36576" tIns="18288" rIns="36576" bIns="18288" anchor="ctr" anchorCtr="1">
              <a:spAutoFit/>
            </a:bodyPr>
            <a:lstStyle/>
            <a:p>
              <a:pPr>
                <a:defRPr sz="900" b="1" i="0" u="none" strike="noStrike" kern="1200" baseline="0">
                  <a:solidFill>
                    <a:schemeClr val="lt1"/>
                  </a:solidFill>
                  <a:latin typeface="+mn-lt"/>
                  <a:ea typeface="+mn-ea"/>
                  <a:cs typeface="+mn-cs"/>
                </a:defRPr>
              </a:pPr>
              <a:endParaRPr lang="pt-BR"/>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oundRect">
                  <a:avLst/>
                </a:prstGeom>
                <a:noFill/>
                <a:ln>
                  <a:noFill/>
                </a:ln>
              </c15:spPr>
            </c:ext>
          </c:extLst>
        </c:dLbl>
      </c:pivotFmt>
      <c:pivotFmt>
        <c:idx val="3"/>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pivotFmt>
      <c:pivotFmt>
        <c:idx val="4"/>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pivotFmt>
      <c:pivotFmt>
        <c:idx val="5"/>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pivotFmt>
      <c:pivotFmt>
        <c:idx val="6"/>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pivotFmt>
      <c:pivotFmt>
        <c:idx val="7"/>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pivotFmt>
    </c:pivotFmts>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tx>
            <c:strRef>
              <c:f>'TABELA DINAMICA'!$C$5</c:f>
              <c:strCache>
                <c:ptCount val="1"/>
                <c:pt idx="0">
                  <c:v>Total</c:v>
                </c:pt>
              </c:strCache>
            </c:strRef>
          </c:tx>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Lbls>
            <c:spPr>
              <a:solidFill>
                <a:schemeClr val="dk1">
                  <a:lumMod val="65000"/>
                  <a:lumOff val="35000"/>
                  <a:alpha val="75000"/>
                </a:schemeClr>
              </a:solidFill>
              <a:ln>
                <a:noFill/>
              </a:ln>
              <a:effectLst/>
            </c:spPr>
            <c:txPr>
              <a:bodyPr rot="0" spcFirstLastPara="1" vertOverflow="clip" horzOverflow="clip" vert="horz" wrap="square" lIns="36576" tIns="18288" rIns="36576" bIns="18288" anchor="ctr" anchorCtr="1">
                <a:spAutoFit/>
              </a:bodyPr>
              <a:lstStyle/>
              <a:p>
                <a:pPr>
                  <a:defRPr sz="900" b="1" i="0" u="none" strike="noStrike" kern="1200" baseline="0">
                    <a:solidFill>
                      <a:schemeClr val="lt1"/>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oundRect">
                    <a:avLst/>
                  </a:prstGeom>
                  <a:noFill/>
                  <a:ln>
                    <a:noFill/>
                  </a:ln>
                </c15:spPr>
                <c15:showLeaderLines val="1"/>
                <c15:leaderLines>
                  <c:spPr>
                    <a:ln w="9525">
                      <a:solidFill>
                        <a:schemeClr val="dk1">
                          <a:lumMod val="50000"/>
                          <a:lumOff val="50000"/>
                        </a:schemeClr>
                      </a:solidFill>
                    </a:ln>
                    <a:effectLst/>
                  </c:spPr>
                </c15:leaderLines>
              </c:ext>
            </c:extLst>
          </c:dLbls>
          <c:cat>
            <c:strRef>
              <c:f>'TABELA DINAMICA'!$B$6:$B$11</c:f>
              <c:strCache>
                <c:ptCount val="5"/>
                <c:pt idx="0">
                  <c:v>Durômetro</c:v>
                </c:pt>
                <c:pt idx="1">
                  <c:v>Lupa</c:v>
                </c:pt>
                <c:pt idx="2">
                  <c:v>Projetor de Perfil</c:v>
                </c:pt>
                <c:pt idx="3">
                  <c:v>Rugosímetro Digital</c:v>
                </c:pt>
                <c:pt idx="4">
                  <c:v>Trena</c:v>
                </c:pt>
              </c:strCache>
            </c:strRef>
          </c:cat>
          <c:val>
            <c:numRef>
              <c:f>'TABELA DINAMICA'!$C$6:$C$11</c:f>
              <c:numCache>
                <c:formatCode>General</c:formatCode>
                <c:ptCount val="5"/>
                <c:pt idx="0">
                  <c:v>6</c:v>
                </c:pt>
                <c:pt idx="1">
                  <c:v>3</c:v>
                </c:pt>
                <c:pt idx="2">
                  <c:v>16</c:v>
                </c:pt>
                <c:pt idx="3">
                  <c:v>7</c:v>
                </c:pt>
                <c:pt idx="4">
                  <c:v>7</c:v>
                </c:pt>
              </c:numCache>
            </c:numRef>
          </c:val>
          <c:shape val="coneToMax"/>
          <c:extLst>
            <c:ext xmlns:c16="http://schemas.microsoft.com/office/drawing/2014/chart" uri="{C3380CC4-5D6E-409C-BE32-E72D297353CC}">
              <c16:uniqueId val="{00000000-3C54-4895-83A4-9B7E80D9CE22}"/>
            </c:ext>
          </c:extLst>
        </c:ser>
        <c:dLbls>
          <c:showLegendKey val="0"/>
          <c:showVal val="0"/>
          <c:showCatName val="0"/>
          <c:showSerName val="0"/>
          <c:showPercent val="0"/>
          <c:showBubbleSize val="0"/>
        </c:dLbls>
        <c:gapWidth val="65"/>
        <c:shape val="box"/>
        <c:axId val="211137592"/>
        <c:axId val="262039632"/>
        <c:axId val="0"/>
      </c:bar3DChart>
      <c:catAx>
        <c:axId val="211137592"/>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pt-BR"/>
          </a:p>
        </c:txPr>
        <c:crossAx val="262039632"/>
        <c:crosses val="autoZero"/>
        <c:auto val="1"/>
        <c:lblAlgn val="ctr"/>
        <c:lblOffset val="100"/>
        <c:noMultiLvlLbl val="0"/>
      </c:catAx>
      <c:valAx>
        <c:axId val="262039632"/>
        <c:scaling>
          <c:orientation val="minMax"/>
        </c:scaling>
        <c:delete val="1"/>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crossAx val="21113759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pt-BR"/>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pivotSource>
    <c:name>[Cópia de Planilha Calibração.xlsx]TABELA DINAMICA!PivotTable1</c:name>
    <c:fmtId val="8"/>
  </c:pivotSource>
  <c:chart>
    <c:autoTitleDeleted val="1"/>
    <c:pivotFmts>
      <c:pivotFmt>
        <c:idx val="0"/>
      </c:pivotFmt>
      <c:pivotFmt>
        <c:idx val="1"/>
      </c:pivotFmt>
      <c:pivotFmt>
        <c:idx val="2"/>
      </c:pivotFmt>
      <c:pivotFmt>
        <c:idx val="3"/>
      </c:pivotFmt>
      <c:pivotFmt>
        <c:idx val="4"/>
      </c:pivotFmt>
      <c:pivotFmt>
        <c:idx val="5"/>
      </c:pivotFmt>
      <c:pivotFmt>
        <c:idx val="6"/>
      </c:pivotFmt>
      <c:pivotFmt>
        <c:idx val="7"/>
        <c:spPr>
          <a:gradFill>
            <a:gsLst>
              <a:gs pos="100000">
                <a:schemeClr val="accent1">
                  <a:lumMod val="60000"/>
                  <a:lumOff val="40000"/>
                </a:schemeClr>
              </a:gs>
              <a:gs pos="0">
                <a:schemeClr val="accent1"/>
              </a:gs>
            </a:gsLst>
            <a:lin ang="5400000" scaled="0"/>
          </a:gradFill>
          <a:ln w="50800">
            <a:solidFill>
              <a:schemeClr val="lt1"/>
            </a:solidFill>
          </a:ln>
          <a:effectLst/>
          <a:sp3d contourW="508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pt-BR"/>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8"/>
        <c:spPr>
          <a:gradFill>
            <a:gsLst>
              <a:gs pos="100000">
                <a:schemeClr val="accent1">
                  <a:lumMod val="60000"/>
                  <a:lumOff val="40000"/>
                </a:schemeClr>
              </a:gs>
              <a:gs pos="0">
                <a:schemeClr val="accent1"/>
              </a:gs>
            </a:gsLst>
            <a:lin ang="5400000" scaled="0"/>
          </a:gradFill>
          <a:ln w="50800">
            <a:solidFill>
              <a:schemeClr val="lt1"/>
            </a:solidFill>
          </a:ln>
          <a:effectLst/>
          <a:sp3d contourW="50800">
            <a:contourClr>
              <a:schemeClr val="lt1"/>
            </a:contourClr>
          </a:sp3d>
        </c:spPr>
        <c:dLbl>
          <c:idx val="0"/>
          <c:layout>
            <c:manualLayout>
              <c:x val="-0.20465116279069778"/>
              <c:y val="-7.5471698113207544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pt-BR"/>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9"/>
        <c:spPr>
          <a:gradFill>
            <a:gsLst>
              <a:gs pos="100000">
                <a:schemeClr val="accent1">
                  <a:lumMod val="60000"/>
                  <a:lumOff val="40000"/>
                </a:schemeClr>
              </a:gs>
              <a:gs pos="0">
                <a:schemeClr val="accent1"/>
              </a:gs>
            </a:gsLst>
            <a:lin ang="5400000" scaled="0"/>
          </a:gradFill>
          <a:ln w="50800">
            <a:solidFill>
              <a:schemeClr val="lt1"/>
            </a:solidFill>
          </a:ln>
          <a:effectLst/>
          <a:sp3d contourW="50800">
            <a:contourClr>
              <a:schemeClr val="lt1"/>
            </a:contourClr>
          </a:sp3d>
        </c:spPr>
        <c:dLbl>
          <c:idx val="0"/>
          <c:layout>
            <c:manualLayout>
              <c:x val="0.18914728682170542"/>
              <c:y val="6.9182389937106889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pt-BR"/>
            </a:p>
          </c:txPr>
          <c:dLblPos val="bestFit"/>
          <c:showLegendKey val="0"/>
          <c:showVal val="0"/>
          <c:showCatName val="1"/>
          <c:showSerName val="0"/>
          <c:showPercent val="1"/>
          <c:showBubbleSize val="0"/>
          <c:extLst>
            <c:ext xmlns:c15="http://schemas.microsoft.com/office/drawing/2012/chart" uri="{CE6537A1-D6FC-4f65-9D91-7224C49458BB}"/>
          </c:extLst>
        </c:dLbl>
      </c:pivotFmt>
    </c:pivotFmts>
    <c:view3D>
      <c:rotX val="30"/>
      <c:rotY val="0"/>
      <c:depthPercent val="100"/>
      <c:rAngAx val="0"/>
      <c:perspective val="5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20643939393939395"/>
          <c:y val="0.10652503342742536"/>
          <c:w val="0.79166666666666663"/>
          <c:h val="0.73663546773634425"/>
        </c:manualLayout>
      </c:layout>
      <c:pie3DChart>
        <c:varyColors val="1"/>
        <c:ser>
          <c:idx val="0"/>
          <c:order val="0"/>
          <c:tx>
            <c:strRef>
              <c:f>'TABELA DINAMICA'!$F$5</c:f>
              <c:strCache>
                <c:ptCount val="1"/>
                <c:pt idx="0">
                  <c:v>Total</c:v>
                </c:pt>
              </c:strCache>
            </c:strRef>
          </c:tx>
          <c:dPt>
            <c:idx val="0"/>
            <c:bubble3D val="0"/>
            <c:spPr>
              <a:gradFill>
                <a:gsLst>
                  <a:gs pos="100000">
                    <a:schemeClr val="accent1">
                      <a:lumMod val="60000"/>
                      <a:lumOff val="40000"/>
                    </a:schemeClr>
                  </a:gs>
                  <a:gs pos="0">
                    <a:schemeClr val="accent1"/>
                  </a:gs>
                </a:gsLst>
                <a:lin ang="5400000" scaled="0"/>
              </a:gradFill>
              <a:ln w="50800">
                <a:solidFill>
                  <a:schemeClr val="lt1"/>
                </a:solidFill>
              </a:ln>
              <a:effectLst/>
              <a:sp3d contourW="50800">
                <a:contourClr>
                  <a:schemeClr val="lt1"/>
                </a:contourClr>
              </a:sp3d>
            </c:spPr>
            <c:extLst>
              <c:ext xmlns:c16="http://schemas.microsoft.com/office/drawing/2014/chart" uri="{C3380CC4-5D6E-409C-BE32-E72D297353CC}">
                <c16:uniqueId val="{00000001-8046-45BF-A424-FD15C7F78B90}"/>
              </c:ext>
            </c:extLst>
          </c:dPt>
          <c:dPt>
            <c:idx val="1"/>
            <c:bubble3D val="0"/>
            <c:spPr>
              <a:gradFill>
                <a:gsLst>
                  <a:gs pos="100000">
                    <a:schemeClr val="accent2">
                      <a:lumMod val="60000"/>
                      <a:lumOff val="40000"/>
                    </a:schemeClr>
                  </a:gs>
                  <a:gs pos="0">
                    <a:schemeClr val="accent2"/>
                  </a:gs>
                </a:gsLst>
                <a:lin ang="5400000" scaled="0"/>
              </a:gradFill>
              <a:ln w="50800">
                <a:solidFill>
                  <a:schemeClr val="lt1"/>
                </a:solidFill>
              </a:ln>
              <a:effectLst/>
              <a:sp3d contourW="50800">
                <a:contourClr>
                  <a:schemeClr val="lt1"/>
                </a:contourClr>
              </a:sp3d>
            </c:spPr>
            <c:extLst>
              <c:ext xmlns:c16="http://schemas.microsoft.com/office/drawing/2014/chart" uri="{C3380CC4-5D6E-409C-BE32-E72D297353CC}">
                <c16:uniqueId val="{00000003-8046-45BF-A424-FD15C7F78B90}"/>
              </c:ext>
            </c:extLst>
          </c:dPt>
          <c:dLbls>
            <c:dLbl>
              <c:idx val="0"/>
              <c:layout>
                <c:manualLayout>
                  <c:x val="-0.20465116279069778"/>
                  <c:y val="-7.547169811320754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046-45BF-A424-FD15C7F78B90}"/>
                </c:ext>
              </c:extLst>
            </c:dLbl>
            <c:dLbl>
              <c:idx val="1"/>
              <c:layout>
                <c:manualLayout>
                  <c:x val="0.18914728682170542"/>
                  <c:y val="6.918238993710688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046-45BF-A424-FD15C7F78B9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pt-BR"/>
              </a:p>
            </c:txPr>
            <c:dLblPos val="outEnd"/>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'TABELA DINAMICA'!$E$6:$E$8</c:f>
              <c:strCache>
                <c:ptCount val="2"/>
                <c:pt idx="0">
                  <c:v>Aprovado</c:v>
                </c:pt>
                <c:pt idx="1">
                  <c:v>Reprovado</c:v>
                </c:pt>
              </c:strCache>
            </c:strRef>
          </c:cat>
          <c:val>
            <c:numRef>
              <c:f>'TABELA DINAMICA'!$F$6:$F$8</c:f>
              <c:numCache>
                <c:formatCode>General</c:formatCode>
                <c:ptCount val="2"/>
                <c:pt idx="0">
                  <c:v>1</c:v>
                </c:pt>
                <c:pt idx="1">
                  <c:v>1</c:v>
                </c:pt>
              </c:numCache>
            </c:numRef>
          </c:val>
          <c:extLst>
            <c:ext xmlns:c16="http://schemas.microsoft.com/office/drawing/2014/chart" uri="{C3380CC4-5D6E-409C-BE32-E72D297353CC}">
              <c16:uniqueId val="{00000004-8046-45BF-A424-FD15C7F78B90}"/>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noFill/>
    <a:ln w="9525" cap="flat" cmpd="sng" algn="ctr">
      <a:noFill/>
      <a:round/>
    </a:ln>
    <a:effectLst/>
  </c:spPr>
  <c:txPr>
    <a:bodyPr/>
    <a:lstStyle/>
    <a:p>
      <a:pPr>
        <a:defRPr/>
      </a:pPr>
      <a:endParaRPr lang="pt-BR"/>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pivotSource>
    <c:name>[Cópia de Planilha Calibração.xlsx]TABELA DINAMICA!PivotTable2</c:name>
    <c:fmtId val="2"/>
  </c:pivotSource>
  <c:chart>
    <c:autoTitleDeleted val="1"/>
    <c:pivotFmts>
      <c:pivotFmt>
        <c:idx val="0"/>
      </c:pivotFmt>
      <c:pivotFmt>
        <c:idx val="1"/>
      </c:pivotFmt>
      <c:pivotFmt>
        <c:idx val="2"/>
        <c:spPr>
          <a:pattFill prst="narHorz">
            <a:fgClr>
              <a:schemeClr val="accent1"/>
            </a:fgClr>
            <a:bgClr>
              <a:schemeClr val="accent1">
                <a:lumMod val="20000"/>
                <a:lumOff val="80000"/>
              </a:schemeClr>
            </a:bgClr>
          </a:pattFill>
          <a:ln>
            <a:noFill/>
          </a:ln>
          <a:effectLst>
            <a:innerShdw blurRad="114300">
              <a:schemeClr val="accent1"/>
            </a:innerShdw>
          </a:effectLst>
        </c:spPr>
        <c:marker>
          <c:symbol val="none"/>
        </c:marker>
      </c:pivotFmt>
    </c:pivotFmts>
    <c:plotArea>
      <c:layout/>
      <c:barChart>
        <c:barDir val="col"/>
        <c:grouping val="clustered"/>
        <c:varyColors val="0"/>
        <c:ser>
          <c:idx val="0"/>
          <c:order val="0"/>
          <c:tx>
            <c:strRef>
              <c:f>'TABELA DINAMICA'!$I$5</c:f>
              <c:strCache>
                <c:ptCount val="1"/>
                <c:pt idx="0">
                  <c:v>Total</c:v>
                </c:pt>
              </c:strCache>
            </c:strRef>
          </c:tx>
          <c:spPr>
            <a:pattFill prst="narHorz">
              <a:fgClr>
                <a:schemeClr val="accent1"/>
              </a:fgClr>
              <a:bgClr>
                <a:schemeClr val="accent1">
                  <a:lumMod val="20000"/>
                  <a:lumOff val="80000"/>
                </a:schemeClr>
              </a:bgClr>
            </a:pattFill>
            <a:ln>
              <a:noFill/>
            </a:ln>
            <a:effectLst>
              <a:innerShdw blurRad="114300">
                <a:schemeClr val="accent1"/>
              </a:innerShdw>
            </a:effectLst>
          </c:spPr>
          <c:invertIfNegative val="0"/>
          <c:cat>
            <c:strRef>
              <c:f>'TABELA DINAMICA'!$H$6:$H$11</c:f>
              <c:strCache>
                <c:ptCount val="5"/>
                <c:pt idx="0">
                  <c:v>Durômetro</c:v>
                </c:pt>
                <c:pt idx="1">
                  <c:v>Lupa</c:v>
                </c:pt>
                <c:pt idx="2">
                  <c:v>Projetor de Perfil</c:v>
                </c:pt>
                <c:pt idx="3">
                  <c:v>Rugosímetro Digital</c:v>
                </c:pt>
                <c:pt idx="4">
                  <c:v>Trena</c:v>
                </c:pt>
              </c:strCache>
            </c:strRef>
          </c:cat>
          <c:val>
            <c:numRef>
              <c:f>'TABELA DINAMICA'!$I$6:$I$11</c:f>
              <c:numCache>
                <c:formatCode>General</c:formatCode>
                <c:ptCount val="5"/>
                <c:pt idx="0">
                  <c:v>6</c:v>
                </c:pt>
                <c:pt idx="1">
                  <c:v>3</c:v>
                </c:pt>
                <c:pt idx="2">
                  <c:v>16</c:v>
                </c:pt>
                <c:pt idx="3">
                  <c:v>7</c:v>
                </c:pt>
                <c:pt idx="4">
                  <c:v>7</c:v>
                </c:pt>
              </c:numCache>
            </c:numRef>
          </c:val>
          <c:extLst>
            <c:ext xmlns:c16="http://schemas.microsoft.com/office/drawing/2014/chart" uri="{C3380CC4-5D6E-409C-BE32-E72D297353CC}">
              <c16:uniqueId val="{00000000-61EF-42DD-AD94-9A3CC0BCC2DC}"/>
            </c:ext>
          </c:extLst>
        </c:ser>
        <c:dLbls>
          <c:showLegendKey val="0"/>
          <c:showVal val="0"/>
          <c:showCatName val="0"/>
          <c:showSerName val="0"/>
          <c:showPercent val="0"/>
          <c:showBubbleSize val="0"/>
        </c:dLbls>
        <c:gapWidth val="150"/>
        <c:axId val="262840360"/>
        <c:axId val="262552792"/>
      </c:barChart>
      <c:catAx>
        <c:axId val="262840360"/>
        <c:scaling>
          <c:orientation val="minMax"/>
        </c:scaling>
        <c:delete val="0"/>
        <c:axPos val="b"/>
        <c:numFmt formatCode="General" sourceLinked="1"/>
        <c:majorTickMark val="none"/>
        <c:minorTickMark val="none"/>
        <c:tickLblPos val="nextTo"/>
        <c:spPr>
          <a:noFill/>
          <a:ln w="19050"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262552792"/>
        <c:crosses val="autoZero"/>
        <c:auto val="1"/>
        <c:lblAlgn val="ctr"/>
        <c:lblOffset val="100"/>
        <c:noMultiLvlLbl val="0"/>
      </c:catAx>
      <c:valAx>
        <c:axId val="262552792"/>
        <c:scaling>
          <c:orientation val="minMax"/>
        </c:scaling>
        <c:delete val="1"/>
        <c:axPos val="l"/>
        <c:majorGridlines>
          <c:spPr>
            <a:ln>
              <a:solidFill>
                <a:schemeClr val="tx1">
                  <a:lumMod val="15000"/>
                  <a:lumOff val="85000"/>
                </a:schemeClr>
              </a:solidFill>
            </a:ln>
            <a:effectLst/>
          </c:spPr>
        </c:majorGridlines>
        <c:numFmt formatCode="General" sourceLinked="1"/>
        <c:majorTickMark val="none"/>
        <c:minorTickMark val="none"/>
        <c:tickLblPos val="nextTo"/>
        <c:crossAx val="262840360"/>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pt-BR"/>
          </a:p>
        </c:txPr>
      </c:dTable>
      <c:spPr>
        <a:noFill/>
        <a:ln>
          <a:noFill/>
        </a:ln>
        <a:effectLst/>
      </c:spPr>
    </c:plotArea>
    <c:plotVisOnly val="1"/>
    <c:dispBlanksAs val="gap"/>
    <c:showDLblsOverMax val="0"/>
  </c:chart>
  <c:spPr>
    <a:noFill/>
    <a:ln w="9525" cap="flat" cmpd="sng" algn="ctr">
      <a:noFill/>
      <a:round/>
    </a:ln>
    <a:effectLst/>
  </c:spPr>
  <c:txPr>
    <a:bodyPr/>
    <a:lstStyle/>
    <a:p>
      <a:pPr>
        <a:defRPr/>
      </a:pPr>
      <a:endParaRPr lang="pt-BR"/>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7">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3">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
  <cs:dataPoint3D>
    <cs:lnRef idx="0"/>
    <cs:fillRef idx="0">
      <cs:styleClr val="auto"/>
    </cs:fillRef>
    <cs:effectRef idx="0"/>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chart" Target="../charts/chart2.xml"/><Relationship Id="rId7" Type="http://schemas.openxmlformats.org/officeDocument/2006/relationships/image" Target="../media/image4.png"/><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image" Target="../media/image3.png"/><Relationship Id="rId5" Type="http://schemas.openxmlformats.org/officeDocument/2006/relationships/image" Target="../media/image2.emf"/><Relationship Id="rId4" Type="http://schemas.openxmlformats.org/officeDocument/2006/relationships/chart" Target="../charts/chart3.xml"/><Relationship Id="rId9"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0</xdr:col>
      <xdr:colOff>142875</xdr:colOff>
      <xdr:row>2</xdr:row>
      <xdr:rowOff>85725</xdr:rowOff>
    </xdr:from>
    <xdr:to>
      <xdr:col>5</xdr:col>
      <xdr:colOff>552450</xdr:colOff>
      <xdr:row>15</xdr:row>
      <xdr:rowOff>94357</xdr:rowOff>
    </xdr:to>
    <xdr:sp macro="" textlink="">
      <xdr:nvSpPr>
        <xdr:cNvPr id="8" name="Rounded Rectangle 7">
          <a:extLst>
            <a:ext uri="{FF2B5EF4-FFF2-40B4-BE49-F238E27FC236}">
              <a16:creationId xmlns:a16="http://schemas.microsoft.com/office/drawing/2014/main" id="{00000000-0008-0000-0300-000008000000}"/>
            </a:ext>
          </a:extLst>
        </xdr:cNvPr>
        <xdr:cNvSpPr/>
      </xdr:nvSpPr>
      <xdr:spPr>
        <a:xfrm>
          <a:off x="142875" y="466725"/>
          <a:ext cx="3457575" cy="2485132"/>
        </a:xfrm>
        <a:prstGeom prst="roundRect">
          <a:avLst>
            <a:gd name="adj" fmla="val 3444"/>
          </a:avLst>
        </a:prstGeom>
        <a:solidFill>
          <a:srgbClr val="E8483D">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85725</xdr:colOff>
      <xdr:row>0</xdr:row>
      <xdr:rowOff>57150</xdr:rowOff>
    </xdr:from>
    <xdr:to>
      <xdr:col>19</xdr:col>
      <xdr:colOff>323850</xdr:colOff>
      <xdr:row>28</xdr:row>
      <xdr:rowOff>9525</xdr:rowOff>
    </xdr:to>
    <xdr:sp macro="" textlink="">
      <xdr:nvSpPr>
        <xdr:cNvPr id="25" name="Rounded Rectangle 24">
          <a:extLst>
            <a:ext uri="{FF2B5EF4-FFF2-40B4-BE49-F238E27FC236}">
              <a16:creationId xmlns:a16="http://schemas.microsoft.com/office/drawing/2014/main" id="{00000000-0008-0000-0300-000019000000}"/>
            </a:ext>
          </a:extLst>
        </xdr:cNvPr>
        <xdr:cNvSpPr/>
      </xdr:nvSpPr>
      <xdr:spPr>
        <a:xfrm>
          <a:off x="85725" y="57150"/>
          <a:ext cx="11820525" cy="5286375"/>
        </a:xfrm>
        <a:prstGeom prst="roundRect">
          <a:avLst>
            <a:gd name="adj" fmla="val 2902"/>
          </a:avLst>
        </a:prstGeom>
        <a:solidFill>
          <a:srgbClr val="00F0FF">
            <a:alpha val="2902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133350</xdr:colOff>
      <xdr:row>86</xdr:row>
      <xdr:rowOff>57150</xdr:rowOff>
    </xdr:from>
    <xdr:to>
      <xdr:col>19</xdr:col>
      <xdr:colOff>371475</xdr:colOff>
      <xdr:row>114</xdr:row>
      <xdr:rowOff>9525</xdr:rowOff>
    </xdr:to>
    <xdr:sp macro="" textlink="">
      <xdr:nvSpPr>
        <xdr:cNvPr id="7" name="Rounded Rectangle 6">
          <a:extLst>
            <a:ext uri="{FF2B5EF4-FFF2-40B4-BE49-F238E27FC236}">
              <a16:creationId xmlns:a16="http://schemas.microsoft.com/office/drawing/2014/main" id="{00000000-0008-0000-0300-000007000000}"/>
            </a:ext>
          </a:extLst>
        </xdr:cNvPr>
        <xdr:cNvSpPr/>
      </xdr:nvSpPr>
      <xdr:spPr>
        <a:xfrm>
          <a:off x="133350" y="16440150"/>
          <a:ext cx="12001500" cy="5286375"/>
        </a:xfrm>
        <a:prstGeom prst="roundRect">
          <a:avLst>
            <a:gd name="adj" fmla="val 2902"/>
          </a:avLst>
        </a:prstGeom>
        <a:solidFill>
          <a:srgbClr val="00F0FF">
            <a:alpha val="56078"/>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219075</xdr:colOff>
      <xdr:row>2</xdr:row>
      <xdr:rowOff>78873</xdr:rowOff>
    </xdr:from>
    <xdr:ext cx="3162300" cy="813941"/>
    <xdr:sp macro="" textlink="">
      <xdr:nvSpPr>
        <xdr:cNvPr id="2" name="Rectangle 1">
          <a:extLst>
            <a:ext uri="{FF2B5EF4-FFF2-40B4-BE49-F238E27FC236}">
              <a16:creationId xmlns:a16="http://schemas.microsoft.com/office/drawing/2014/main" id="{00000000-0008-0000-0300-000002000000}"/>
            </a:ext>
          </a:extLst>
        </xdr:cNvPr>
        <xdr:cNvSpPr/>
      </xdr:nvSpPr>
      <xdr:spPr>
        <a:xfrm>
          <a:off x="3876675" y="459873"/>
          <a:ext cx="3162300" cy="813941"/>
        </a:xfrm>
        <a:prstGeom prst="rect">
          <a:avLst/>
        </a:prstGeom>
        <a:noFill/>
      </xdr:spPr>
      <xdr:txBody>
        <a:bodyPr wrap="square" lIns="91440" tIns="45720" rIns="91440" bIns="45720">
          <a:spAutoFit/>
        </a:bodyPr>
        <a:lstStyle/>
        <a:p>
          <a:pPr algn="ctr"/>
          <a:r>
            <a:rPr lang="en-US" sz="2400" b="0" cap="none" spc="0">
              <a:ln w="0"/>
              <a:solidFill>
                <a:schemeClr val="accent4"/>
              </a:solidFill>
              <a:effectLst>
                <a:reflection blurRad="6350" stA="53000" endA="300" endPos="35500" dir="5400000" sy="-90000" algn="bl" rotWithShape="0"/>
              </a:effectLst>
              <a:latin typeface="Cambria" panose="02040503050406030204" pitchFamily="18" charset="0"/>
            </a:rPr>
            <a:t>PLANILHA</a:t>
          </a:r>
          <a:r>
            <a:rPr lang="en-US" sz="2400" b="0" cap="none" spc="0" baseline="0">
              <a:ln w="0"/>
              <a:solidFill>
                <a:schemeClr val="accent4"/>
              </a:solidFill>
              <a:effectLst>
                <a:reflection blurRad="6350" stA="53000" endA="300" endPos="35500" dir="5400000" sy="-90000" algn="bl" rotWithShape="0"/>
              </a:effectLst>
              <a:latin typeface="Cambria" panose="02040503050406030204" pitchFamily="18" charset="0"/>
            </a:rPr>
            <a:t> CONTROLE DE CALIBRAÇÃO</a:t>
          </a:r>
          <a:endParaRPr lang="en-US" sz="2400" b="0" cap="none" spc="0">
            <a:ln w="0"/>
            <a:solidFill>
              <a:schemeClr val="accent4"/>
            </a:solidFill>
            <a:effectLst>
              <a:reflection blurRad="6350" stA="53000" endA="300" endPos="35500" dir="5400000" sy="-90000" algn="bl" rotWithShape="0"/>
            </a:effectLst>
            <a:latin typeface="Cambria" panose="02040503050406030204" pitchFamily="18" charset="0"/>
          </a:endParaRPr>
        </a:p>
      </xdr:txBody>
    </xdr:sp>
    <xdr:clientData/>
  </xdr:oneCellAnchor>
  <xdr:twoCellAnchor editAs="oneCell">
    <xdr:from>
      <xdr:col>6</xdr:col>
      <xdr:colOff>0</xdr:colOff>
      <xdr:row>15</xdr:row>
      <xdr:rowOff>0</xdr:rowOff>
    </xdr:from>
    <xdr:to>
      <xdr:col>6</xdr:col>
      <xdr:colOff>304800</xdr:colOff>
      <xdr:row>16</xdr:row>
      <xdr:rowOff>114300</xdr:rowOff>
    </xdr:to>
    <xdr:sp macro="" textlink="">
      <xdr:nvSpPr>
        <xdr:cNvPr id="3073" name="AutoShape 1" descr="Resultado de imagem para ICON PAQUIMETER">
          <a:extLst>
            <a:ext uri="{FF2B5EF4-FFF2-40B4-BE49-F238E27FC236}">
              <a16:creationId xmlns:a16="http://schemas.microsoft.com/office/drawing/2014/main" id="{00000000-0008-0000-0300-0000010C0000}"/>
            </a:ext>
          </a:extLst>
        </xdr:cNvPr>
        <xdr:cNvSpPr>
          <a:spLocks noChangeAspect="1" noChangeArrowheads="1"/>
        </xdr:cNvSpPr>
      </xdr:nvSpPr>
      <xdr:spPr bwMode="auto">
        <a:xfrm>
          <a:off x="3657600" y="2857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390524</xdr:colOff>
      <xdr:row>22</xdr:row>
      <xdr:rowOff>17513</xdr:rowOff>
    </xdr:from>
    <xdr:to>
      <xdr:col>19</xdr:col>
      <xdr:colOff>114299</xdr:colOff>
      <xdr:row>26</xdr:row>
      <xdr:rowOff>152398</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53724" y="4208513"/>
          <a:ext cx="942975" cy="896885"/>
        </a:xfrm>
        <a:prstGeom prst="rect">
          <a:avLst/>
        </a:prstGeom>
      </xdr:spPr>
    </xdr:pic>
    <xdr:clientData/>
  </xdr:twoCellAnchor>
  <xdr:twoCellAnchor>
    <xdr:from>
      <xdr:col>0</xdr:col>
      <xdr:colOff>190500</xdr:colOff>
      <xdr:row>115</xdr:row>
      <xdr:rowOff>57150</xdr:rowOff>
    </xdr:from>
    <xdr:to>
      <xdr:col>19</xdr:col>
      <xdr:colOff>428625</xdr:colOff>
      <xdr:row>143</xdr:row>
      <xdr:rowOff>9525</xdr:rowOff>
    </xdr:to>
    <xdr:sp macro="" textlink="">
      <xdr:nvSpPr>
        <xdr:cNvPr id="11" name="Rounded Rectangle 10">
          <a:extLst>
            <a:ext uri="{FF2B5EF4-FFF2-40B4-BE49-F238E27FC236}">
              <a16:creationId xmlns:a16="http://schemas.microsoft.com/office/drawing/2014/main" id="{00000000-0008-0000-0300-00000B000000}"/>
            </a:ext>
          </a:extLst>
        </xdr:cNvPr>
        <xdr:cNvSpPr/>
      </xdr:nvSpPr>
      <xdr:spPr>
        <a:xfrm>
          <a:off x="190500" y="21964650"/>
          <a:ext cx="12001500" cy="5286375"/>
        </a:xfrm>
        <a:prstGeom prst="roundRect">
          <a:avLst>
            <a:gd name="adj" fmla="val 2902"/>
          </a:avLst>
        </a:prstGeom>
        <a:solidFill>
          <a:srgbClr val="00F0FF">
            <a:alpha val="56078"/>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190500</xdr:colOff>
      <xdr:row>143</xdr:row>
      <xdr:rowOff>152400</xdr:rowOff>
    </xdr:from>
    <xdr:to>
      <xdr:col>19</xdr:col>
      <xdr:colOff>428625</xdr:colOff>
      <xdr:row>171</xdr:row>
      <xdr:rowOff>104775</xdr:rowOff>
    </xdr:to>
    <xdr:sp macro="" textlink="">
      <xdr:nvSpPr>
        <xdr:cNvPr id="12" name="Rounded Rectangle 11">
          <a:extLst>
            <a:ext uri="{FF2B5EF4-FFF2-40B4-BE49-F238E27FC236}">
              <a16:creationId xmlns:a16="http://schemas.microsoft.com/office/drawing/2014/main" id="{00000000-0008-0000-0300-00000C000000}"/>
            </a:ext>
          </a:extLst>
        </xdr:cNvPr>
        <xdr:cNvSpPr/>
      </xdr:nvSpPr>
      <xdr:spPr>
        <a:xfrm>
          <a:off x="190500" y="27393900"/>
          <a:ext cx="12001500" cy="5286375"/>
        </a:xfrm>
        <a:prstGeom prst="roundRect">
          <a:avLst>
            <a:gd name="adj" fmla="val 2902"/>
          </a:avLst>
        </a:prstGeom>
        <a:solidFill>
          <a:srgbClr val="00F0FF">
            <a:alpha val="56078"/>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142875</xdr:colOff>
      <xdr:row>29</xdr:row>
      <xdr:rowOff>0</xdr:rowOff>
    </xdr:from>
    <xdr:to>
      <xdr:col>19</xdr:col>
      <xdr:colOff>381000</xdr:colOff>
      <xdr:row>56</xdr:row>
      <xdr:rowOff>142875</xdr:rowOff>
    </xdr:to>
    <xdr:sp macro="" textlink="">
      <xdr:nvSpPr>
        <xdr:cNvPr id="26" name="Rounded Rectangle 25">
          <a:extLst>
            <a:ext uri="{FF2B5EF4-FFF2-40B4-BE49-F238E27FC236}">
              <a16:creationId xmlns:a16="http://schemas.microsoft.com/office/drawing/2014/main" id="{00000000-0008-0000-0300-00001A000000}"/>
            </a:ext>
          </a:extLst>
        </xdr:cNvPr>
        <xdr:cNvSpPr/>
      </xdr:nvSpPr>
      <xdr:spPr>
        <a:xfrm>
          <a:off x="142875" y="5524500"/>
          <a:ext cx="12001500" cy="5286375"/>
        </a:xfrm>
        <a:prstGeom prst="roundRect">
          <a:avLst>
            <a:gd name="adj" fmla="val 2902"/>
          </a:avLst>
        </a:prstGeom>
        <a:solidFill>
          <a:srgbClr val="00F0FF">
            <a:alpha val="56078"/>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142875</xdr:colOff>
      <xdr:row>57</xdr:row>
      <xdr:rowOff>95250</xdr:rowOff>
    </xdr:from>
    <xdr:to>
      <xdr:col>19</xdr:col>
      <xdr:colOff>381000</xdr:colOff>
      <xdr:row>85</xdr:row>
      <xdr:rowOff>47625</xdr:rowOff>
    </xdr:to>
    <xdr:sp macro="" textlink="">
      <xdr:nvSpPr>
        <xdr:cNvPr id="27" name="Rounded Rectangle 26">
          <a:extLst>
            <a:ext uri="{FF2B5EF4-FFF2-40B4-BE49-F238E27FC236}">
              <a16:creationId xmlns:a16="http://schemas.microsoft.com/office/drawing/2014/main" id="{00000000-0008-0000-0300-00001B000000}"/>
            </a:ext>
          </a:extLst>
        </xdr:cNvPr>
        <xdr:cNvSpPr/>
      </xdr:nvSpPr>
      <xdr:spPr>
        <a:xfrm>
          <a:off x="142875" y="10953750"/>
          <a:ext cx="12001500" cy="5286375"/>
        </a:xfrm>
        <a:prstGeom prst="roundRect">
          <a:avLst>
            <a:gd name="adj" fmla="val 2902"/>
          </a:avLst>
        </a:prstGeom>
        <a:solidFill>
          <a:srgbClr val="00F0FF">
            <a:alpha val="56078"/>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9525</xdr:colOff>
      <xdr:row>7</xdr:row>
      <xdr:rowOff>180974</xdr:rowOff>
    </xdr:from>
    <xdr:to>
      <xdr:col>11</xdr:col>
      <xdr:colOff>457200</xdr:colOff>
      <xdr:row>27</xdr:row>
      <xdr:rowOff>142875</xdr:rowOff>
    </xdr:to>
    <xdr:sp macro="" textlink="">
      <xdr:nvSpPr>
        <xdr:cNvPr id="35" name="Rounded Rectangle 34">
          <a:extLst>
            <a:ext uri="{FF2B5EF4-FFF2-40B4-BE49-F238E27FC236}">
              <a16:creationId xmlns:a16="http://schemas.microsoft.com/office/drawing/2014/main" id="{00000000-0008-0000-0300-000023000000}"/>
            </a:ext>
          </a:extLst>
        </xdr:cNvPr>
        <xdr:cNvSpPr/>
      </xdr:nvSpPr>
      <xdr:spPr>
        <a:xfrm>
          <a:off x="3667125" y="1514474"/>
          <a:ext cx="3495675" cy="3771901"/>
        </a:xfrm>
        <a:prstGeom prst="roundRect">
          <a:avLst>
            <a:gd name="adj" fmla="val 3444"/>
          </a:avLst>
        </a:prstGeom>
        <a:solidFill>
          <a:srgbClr val="E8483D">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133621</xdr:colOff>
      <xdr:row>2</xdr:row>
      <xdr:rowOff>136023</xdr:rowOff>
    </xdr:from>
    <xdr:ext cx="2205605" cy="272703"/>
    <xdr:sp macro="" textlink="">
      <xdr:nvSpPr>
        <xdr:cNvPr id="38" name="Rectangle 37">
          <a:extLst>
            <a:ext uri="{FF2B5EF4-FFF2-40B4-BE49-F238E27FC236}">
              <a16:creationId xmlns:a16="http://schemas.microsoft.com/office/drawing/2014/main" id="{00000000-0008-0000-0300-000026000000}"/>
            </a:ext>
          </a:extLst>
        </xdr:cNvPr>
        <xdr:cNvSpPr/>
      </xdr:nvSpPr>
      <xdr:spPr>
        <a:xfrm>
          <a:off x="133621" y="517023"/>
          <a:ext cx="2205605"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EQUIPAMENTOS</a:t>
          </a:r>
          <a:r>
            <a:rPr lang="en-US" sz="1200" b="0" cap="none" spc="0" baseline="0">
              <a:ln w="0"/>
              <a:solidFill>
                <a:schemeClr val="accent4"/>
              </a:solidFill>
              <a:effectLst>
                <a:reflection blurRad="6350" stA="53000" endA="300" endPos="35500" dir="5400000" sy="-90000" algn="bl" rotWithShape="0"/>
              </a:effectLst>
              <a:latin typeface="Cambria" panose="02040503050406030204" pitchFamily="18" charset="0"/>
            </a:rPr>
            <a:t> DISPONÍVEIS</a:t>
          </a:r>
          <a:endParaRPr lang="en-US" sz="1200" b="0" cap="none" spc="0">
            <a:ln w="0"/>
            <a:solidFill>
              <a:schemeClr val="accent4"/>
            </a:solidFill>
            <a:effectLst>
              <a:reflection blurRad="6350" stA="53000" endA="300" endPos="35500" dir="5400000" sy="-90000" algn="bl" rotWithShape="0"/>
            </a:effectLst>
            <a:latin typeface="Cambria" panose="02040503050406030204" pitchFamily="18" charset="0"/>
          </a:endParaRPr>
        </a:p>
      </xdr:txBody>
    </xdr:sp>
    <xdr:clientData/>
  </xdr:oneCellAnchor>
  <xdr:twoCellAnchor>
    <xdr:from>
      <xdr:col>0</xdr:col>
      <xdr:colOff>152400</xdr:colOff>
      <xdr:row>15</xdr:row>
      <xdr:rowOff>123825</xdr:rowOff>
    </xdr:from>
    <xdr:to>
      <xdr:col>5</xdr:col>
      <xdr:colOff>561975</xdr:colOff>
      <xdr:row>27</xdr:row>
      <xdr:rowOff>142875</xdr:rowOff>
    </xdr:to>
    <xdr:sp macro="" textlink="">
      <xdr:nvSpPr>
        <xdr:cNvPr id="17" name="Rounded Rectangle 16">
          <a:extLst>
            <a:ext uri="{FF2B5EF4-FFF2-40B4-BE49-F238E27FC236}">
              <a16:creationId xmlns:a16="http://schemas.microsoft.com/office/drawing/2014/main" id="{00000000-0008-0000-0300-000011000000}"/>
            </a:ext>
          </a:extLst>
        </xdr:cNvPr>
        <xdr:cNvSpPr/>
      </xdr:nvSpPr>
      <xdr:spPr>
        <a:xfrm>
          <a:off x="152400" y="2981325"/>
          <a:ext cx="3457575" cy="2305050"/>
        </a:xfrm>
        <a:prstGeom prst="roundRect">
          <a:avLst>
            <a:gd name="adj" fmla="val 3444"/>
          </a:avLst>
        </a:prstGeom>
        <a:solidFill>
          <a:srgbClr val="E8483D">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180976</xdr:colOff>
      <xdr:row>4</xdr:row>
      <xdr:rowOff>57149</xdr:rowOff>
    </xdr:from>
    <xdr:to>
      <xdr:col>5</xdr:col>
      <xdr:colOff>523876</xdr:colOff>
      <xdr:row>15</xdr:row>
      <xdr:rowOff>123824</xdr:rowOff>
    </xdr:to>
    <xdr:graphicFrame macro="">
      <xdr:nvGraphicFramePr>
        <xdr:cNvPr id="18" name="Chart 17">
          <a:extLst>
            <a:ext uri="{FF2B5EF4-FFF2-40B4-BE49-F238E27FC236}">
              <a16:creationId xmlns:a16="http://schemas.microsoft.com/office/drawing/2014/main" id="{00000000-0008-0000-03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523875</xdr:colOff>
      <xdr:row>2</xdr:row>
      <xdr:rowOff>85724</xdr:rowOff>
    </xdr:from>
    <xdr:to>
      <xdr:col>19</xdr:col>
      <xdr:colOff>266700</xdr:colOff>
      <xdr:row>17</xdr:row>
      <xdr:rowOff>57149</xdr:rowOff>
    </xdr:to>
    <xdr:sp macro="" textlink="">
      <xdr:nvSpPr>
        <xdr:cNvPr id="43" name="Rounded Rectangle 42">
          <a:extLst>
            <a:ext uri="{FF2B5EF4-FFF2-40B4-BE49-F238E27FC236}">
              <a16:creationId xmlns:a16="http://schemas.microsoft.com/office/drawing/2014/main" id="{00000000-0008-0000-0300-00002B000000}"/>
            </a:ext>
          </a:extLst>
        </xdr:cNvPr>
        <xdr:cNvSpPr/>
      </xdr:nvSpPr>
      <xdr:spPr>
        <a:xfrm>
          <a:off x="7229475" y="466724"/>
          <a:ext cx="4619625" cy="2828925"/>
        </a:xfrm>
        <a:prstGeom prst="roundRect">
          <a:avLst>
            <a:gd name="adj" fmla="val 3444"/>
          </a:avLst>
        </a:prstGeom>
        <a:solidFill>
          <a:srgbClr val="E8483D">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419100</xdr:colOff>
      <xdr:row>15</xdr:row>
      <xdr:rowOff>142875</xdr:rowOff>
    </xdr:from>
    <xdr:to>
      <xdr:col>5</xdr:col>
      <xdr:colOff>514350</xdr:colOff>
      <xdr:row>27</xdr:row>
      <xdr:rowOff>66675</xdr:rowOff>
    </xdr:to>
    <xdr:graphicFrame macro="">
      <xdr:nvGraphicFramePr>
        <xdr:cNvPr id="19" name="Chart 18">
          <a:extLst>
            <a:ext uri="{FF2B5EF4-FFF2-40B4-BE49-F238E27FC236}">
              <a16:creationId xmlns:a16="http://schemas.microsoft.com/office/drawing/2014/main" id="{00000000-0008-0000-03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142318</xdr:colOff>
      <xdr:row>15</xdr:row>
      <xdr:rowOff>136023</xdr:rowOff>
    </xdr:from>
    <xdr:ext cx="1864358" cy="272703"/>
    <xdr:sp macro="" textlink="">
      <xdr:nvSpPr>
        <xdr:cNvPr id="22" name="Rectangle 21">
          <a:extLst>
            <a:ext uri="{FF2B5EF4-FFF2-40B4-BE49-F238E27FC236}">
              <a16:creationId xmlns:a16="http://schemas.microsoft.com/office/drawing/2014/main" id="{00000000-0008-0000-0300-000016000000}"/>
            </a:ext>
          </a:extLst>
        </xdr:cNvPr>
        <xdr:cNvSpPr/>
      </xdr:nvSpPr>
      <xdr:spPr>
        <a:xfrm>
          <a:off x="142318" y="2993523"/>
          <a:ext cx="1864358"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STATUS</a:t>
          </a:r>
          <a:r>
            <a:rPr lang="en-US" sz="1200" b="0" cap="none" spc="0" baseline="0">
              <a:ln w="0"/>
              <a:solidFill>
                <a:schemeClr val="accent4"/>
              </a:solidFill>
              <a:effectLst>
                <a:reflection blurRad="6350" stA="53000" endA="300" endPos="35500" dir="5400000" sy="-90000" algn="bl" rotWithShape="0"/>
              </a:effectLst>
              <a:latin typeface="Cambria" panose="02040503050406030204" pitchFamily="18" charset="0"/>
            </a:rPr>
            <a:t> DA CALIBRAÇÃO</a:t>
          </a:r>
          <a:endParaRPr lang="en-US" sz="1200" b="0" cap="none" spc="0">
            <a:ln w="0"/>
            <a:solidFill>
              <a:schemeClr val="accent4"/>
            </a:solidFill>
            <a:effectLst>
              <a:reflection blurRad="6350" stA="53000" endA="300" endPos="35500" dir="5400000" sy="-90000" algn="bl" rotWithShape="0"/>
            </a:effectLst>
            <a:latin typeface="Cambria" panose="02040503050406030204" pitchFamily="18" charset="0"/>
          </a:endParaRPr>
        </a:p>
      </xdr:txBody>
    </xdr:sp>
    <xdr:clientData/>
  </xdr:oneCellAnchor>
  <xdr:twoCellAnchor>
    <xdr:from>
      <xdr:col>5</xdr:col>
      <xdr:colOff>600075</xdr:colOff>
      <xdr:row>9</xdr:row>
      <xdr:rowOff>95250</xdr:rowOff>
    </xdr:from>
    <xdr:to>
      <xdr:col>11</xdr:col>
      <xdr:colOff>361950</xdr:colOff>
      <xdr:row>22</xdr:row>
      <xdr:rowOff>104774</xdr:rowOff>
    </xdr:to>
    <xdr:graphicFrame macro="">
      <xdr:nvGraphicFramePr>
        <xdr:cNvPr id="21" name="Chart 20">
          <a:extLst>
            <a:ext uri="{FF2B5EF4-FFF2-40B4-BE49-F238E27FC236}">
              <a16:creationId xmlns:a16="http://schemas.microsoft.com/office/drawing/2014/main" id="{00000000-0008-0000-03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6</xdr:col>
      <xdr:colOff>13745</xdr:colOff>
      <xdr:row>8</xdr:row>
      <xdr:rowOff>12198</xdr:rowOff>
    </xdr:from>
    <xdr:ext cx="2807307" cy="272703"/>
    <xdr:sp macro="" textlink="">
      <xdr:nvSpPr>
        <xdr:cNvPr id="23" name="Rectangle 22">
          <a:extLst>
            <a:ext uri="{FF2B5EF4-FFF2-40B4-BE49-F238E27FC236}">
              <a16:creationId xmlns:a16="http://schemas.microsoft.com/office/drawing/2014/main" id="{00000000-0008-0000-0300-000017000000}"/>
            </a:ext>
          </a:extLst>
        </xdr:cNvPr>
        <xdr:cNvSpPr/>
      </xdr:nvSpPr>
      <xdr:spPr>
        <a:xfrm>
          <a:off x="3671345" y="1536198"/>
          <a:ext cx="2807307"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INSTRUMENTOS POR DEPARTAMENTO</a:t>
          </a:r>
        </a:p>
      </xdr:txBody>
    </xdr:sp>
    <xdr:clientData/>
  </xdr:oneCellAnchor>
  <xdr:twoCellAnchor editAs="oneCell">
    <xdr:from>
      <xdr:col>6</xdr:col>
      <xdr:colOff>76199</xdr:colOff>
      <xdr:row>22</xdr:row>
      <xdr:rowOff>114300</xdr:rowOff>
    </xdr:from>
    <xdr:to>
      <xdr:col>11</xdr:col>
      <xdr:colOff>381000</xdr:colOff>
      <xdr:row>27</xdr:row>
      <xdr:rowOff>76200</xdr:rowOff>
    </xdr:to>
    <mc:AlternateContent xmlns:mc="http://schemas.openxmlformats.org/markup-compatibility/2006" xmlns:a14="http://schemas.microsoft.com/office/drawing/2010/main">
      <mc:Choice Requires="a14">
        <xdr:graphicFrame macro="">
          <xdr:nvGraphicFramePr>
            <xdr:cNvPr id="24" name="Onde Está ?">
              <a:extLst>
                <a:ext uri="{FF2B5EF4-FFF2-40B4-BE49-F238E27FC236}">
                  <a16:creationId xmlns:a16="http://schemas.microsoft.com/office/drawing/2014/main" id="{00000000-0008-0000-0300-000018000000}"/>
                </a:ext>
              </a:extLst>
            </xdr:cNvPr>
            <xdr:cNvGraphicFramePr/>
          </xdr:nvGraphicFramePr>
          <xdr:xfrm>
            <a:off x="0" y="0"/>
            <a:ext cx="0" cy="0"/>
          </xdr:xfrm>
          <a:graphic>
            <a:graphicData uri="http://schemas.microsoft.com/office/drawing/2010/slicer">
              <sle:slicer xmlns:sle="http://schemas.microsoft.com/office/drawing/2010/slicer" name="Onde Está ?"/>
            </a:graphicData>
          </a:graphic>
        </xdr:graphicFrame>
      </mc:Choice>
      <mc:Fallback xmlns="">
        <xdr:sp macro="" textlink="">
          <xdr:nvSpPr>
            <xdr:cNvPr id="0" name=""/>
            <xdr:cNvSpPr>
              <a:spLocks noTextEdit="1"/>
            </xdr:cNvSpPr>
          </xdr:nvSpPr>
          <xdr:spPr>
            <a:xfrm>
              <a:off x="3733799" y="4305300"/>
              <a:ext cx="3352801"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mc:AlternateContent xmlns:mc="http://schemas.openxmlformats.org/markup-compatibility/2006">
    <mc:Choice xmlns:a14="http://schemas.microsoft.com/office/drawing/2010/main" Requires="a14">
      <xdr:twoCellAnchor editAs="oneCell">
        <xdr:from>
          <xdr:col>12</xdr:col>
          <xdr:colOff>9525</xdr:colOff>
          <xdr:row>13</xdr:row>
          <xdr:rowOff>153362</xdr:rowOff>
        </xdr:from>
        <xdr:to>
          <xdr:col>19</xdr:col>
          <xdr:colOff>165733</xdr:colOff>
          <xdr:row>16</xdr:row>
          <xdr:rowOff>103454</xdr:rowOff>
        </xdr:to>
        <xdr:pic>
          <xdr:nvPicPr>
            <xdr:cNvPr id="36" name="Picture 35">
              <a:extLst>
                <a:ext uri="{FF2B5EF4-FFF2-40B4-BE49-F238E27FC236}">
                  <a16:creationId xmlns:a16="http://schemas.microsoft.com/office/drawing/2014/main" id="{00000000-0008-0000-0300-000024000000}"/>
                </a:ext>
              </a:extLst>
            </xdr:cNvPr>
            <xdr:cNvPicPr>
              <a:picLocks noChangeAspect="1" noChangeArrowheads="1"/>
              <a:extLst>
                <a:ext uri="{84589F7E-364E-4C9E-8A38-B11213B215E9}">
                  <a14:cameraTool cellRange="'TABELA DINAMICA'!$K$5:$M$6" spid="_x0000_s1044"/>
                </a:ext>
              </a:extLst>
            </xdr:cNvPicPr>
          </xdr:nvPicPr>
          <xdr:blipFill>
            <a:blip xmlns:r="http://schemas.openxmlformats.org/officeDocument/2006/relationships" r:embed="rId5"/>
            <a:srcRect/>
            <a:stretch>
              <a:fillRect/>
            </a:stretch>
          </xdr:blipFill>
          <xdr:spPr bwMode="auto">
            <a:xfrm>
              <a:off x="7324725" y="2629862"/>
              <a:ext cx="4423408" cy="521592"/>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mc:Choice>
    <mc:Fallback/>
  </mc:AlternateContent>
  <xdr:twoCellAnchor editAs="oneCell">
    <xdr:from>
      <xdr:col>11</xdr:col>
      <xdr:colOff>590550</xdr:colOff>
      <xdr:row>4</xdr:row>
      <xdr:rowOff>95250</xdr:rowOff>
    </xdr:from>
    <xdr:to>
      <xdr:col>14</xdr:col>
      <xdr:colOff>590550</xdr:colOff>
      <xdr:row>9</xdr:row>
      <xdr:rowOff>38100</xdr:rowOff>
    </xdr:to>
    <mc:AlternateContent xmlns:mc="http://schemas.openxmlformats.org/markup-compatibility/2006" xmlns:a14="http://schemas.microsoft.com/office/drawing/2010/main">
      <mc:Choice Requires="a14">
        <xdr:graphicFrame macro="">
          <xdr:nvGraphicFramePr>
            <xdr:cNvPr id="39" name="Descrição do Instrumento 1">
              <a:extLst>
                <a:ext uri="{FF2B5EF4-FFF2-40B4-BE49-F238E27FC236}">
                  <a16:creationId xmlns:a16="http://schemas.microsoft.com/office/drawing/2014/main" id="{00000000-0008-0000-0300-000027000000}"/>
                </a:ext>
              </a:extLst>
            </xdr:cNvPr>
            <xdr:cNvGraphicFramePr/>
          </xdr:nvGraphicFramePr>
          <xdr:xfrm>
            <a:off x="0" y="0"/>
            <a:ext cx="0" cy="0"/>
          </xdr:xfrm>
          <a:graphic>
            <a:graphicData uri="http://schemas.microsoft.com/office/drawing/2010/slicer">
              <sle:slicer xmlns:sle="http://schemas.microsoft.com/office/drawing/2010/slicer" name="Descrição do Instrumento 1"/>
            </a:graphicData>
          </a:graphic>
        </xdr:graphicFrame>
      </mc:Choice>
      <mc:Fallback xmlns="">
        <xdr:sp macro="" textlink="">
          <xdr:nvSpPr>
            <xdr:cNvPr id="0" name=""/>
            <xdr:cNvSpPr>
              <a:spLocks noTextEdit="1"/>
            </xdr:cNvSpPr>
          </xdr:nvSpPr>
          <xdr:spPr>
            <a:xfrm>
              <a:off x="7296150" y="857250"/>
              <a:ext cx="1828800" cy="8953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11</xdr:col>
      <xdr:colOff>590550</xdr:colOff>
      <xdr:row>9</xdr:row>
      <xdr:rowOff>114300</xdr:rowOff>
    </xdr:from>
    <xdr:to>
      <xdr:col>19</xdr:col>
      <xdr:colOff>190500</xdr:colOff>
      <xdr:row>12</xdr:row>
      <xdr:rowOff>182880</xdr:rowOff>
    </xdr:to>
    <mc:AlternateContent xmlns:mc="http://schemas.openxmlformats.org/markup-compatibility/2006" xmlns:a14="http://schemas.microsoft.com/office/drawing/2010/main">
      <mc:Choice Requires="a14">
        <xdr:graphicFrame macro="">
          <xdr:nvGraphicFramePr>
            <xdr:cNvPr id="40" name="Código">
              <a:extLst>
                <a:ext uri="{FF2B5EF4-FFF2-40B4-BE49-F238E27FC236}">
                  <a16:creationId xmlns:a16="http://schemas.microsoft.com/office/drawing/2014/main" id="{00000000-0008-0000-0300-000028000000}"/>
                </a:ext>
              </a:extLst>
            </xdr:cNvPr>
            <xdr:cNvGraphicFramePr/>
          </xdr:nvGraphicFramePr>
          <xdr:xfrm>
            <a:off x="0" y="0"/>
            <a:ext cx="0" cy="0"/>
          </xdr:xfrm>
          <a:graphic>
            <a:graphicData uri="http://schemas.microsoft.com/office/drawing/2010/slicer">
              <sle:slicer xmlns:sle="http://schemas.microsoft.com/office/drawing/2010/slicer" name="Código"/>
            </a:graphicData>
          </a:graphic>
        </xdr:graphicFrame>
      </mc:Choice>
      <mc:Fallback xmlns="">
        <xdr:sp macro="" textlink="">
          <xdr:nvSpPr>
            <xdr:cNvPr id="0" name=""/>
            <xdr:cNvSpPr>
              <a:spLocks noTextEdit="1"/>
            </xdr:cNvSpPr>
          </xdr:nvSpPr>
          <xdr:spPr>
            <a:xfrm>
              <a:off x="7296150" y="1828800"/>
              <a:ext cx="4476750" cy="6400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15</xdr:col>
      <xdr:colOff>28575</xdr:colOff>
      <xdr:row>4</xdr:row>
      <xdr:rowOff>95250</xdr:rowOff>
    </xdr:from>
    <xdr:to>
      <xdr:col>19</xdr:col>
      <xdr:colOff>180975</xdr:colOff>
      <xdr:row>9</xdr:row>
      <xdr:rowOff>38100</xdr:rowOff>
    </xdr:to>
    <mc:AlternateContent xmlns:mc="http://schemas.openxmlformats.org/markup-compatibility/2006" xmlns:a14="http://schemas.microsoft.com/office/drawing/2010/main">
      <mc:Choice Requires="a14">
        <xdr:graphicFrame macro="">
          <xdr:nvGraphicFramePr>
            <xdr:cNvPr id="41" name="Onde Está ? 1">
              <a:extLst>
                <a:ext uri="{FF2B5EF4-FFF2-40B4-BE49-F238E27FC236}">
                  <a16:creationId xmlns:a16="http://schemas.microsoft.com/office/drawing/2014/main" id="{00000000-0008-0000-0300-000029000000}"/>
                </a:ext>
              </a:extLst>
            </xdr:cNvPr>
            <xdr:cNvGraphicFramePr/>
          </xdr:nvGraphicFramePr>
          <xdr:xfrm>
            <a:off x="0" y="0"/>
            <a:ext cx="0" cy="0"/>
          </xdr:xfrm>
          <a:graphic>
            <a:graphicData uri="http://schemas.microsoft.com/office/drawing/2010/slicer">
              <sle:slicer xmlns:sle="http://schemas.microsoft.com/office/drawing/2010/slicer" name="Onde Está ? 1"/>
            </a:graphicData>
          </a:graphic>
        </xdr:graphicFrame>
      </mc:Choice>
      <mc:Fallback xmlns="">
        <xdr:sp macro="" textlink="">
          <xdr:nvSpPr>
            <xdr:cNvPr id="0" name=""/>
            <xdr:cNvSpPr>
              <a:spLocks noTextEdit="1"/>
            </xdr:cNvSpPr>
          </xdr:nvSpPr>
          <xdr:spPr>
            <a:xfrm>
              <a:off x="9172575" y="857250"/>
              <a:ext cx="2590800" cy="8953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oneCellAnchor>
    <xdr:from>
      <xdr:col>11</xdr:col>
      <xdr:colOff>527082</xdr:colOff>
      <xdr:row>2</xdr:row>
      <xdr:rowOff>126498</xdr:rowOff>
    </xdr:from>
    <xdr:ext cx="4390497" cy="272703"/>
    <xdr:sp macro="" textlink="">
      <xdr:nvSpPr>
        <xdr:cNvPr id="42" name="Rectangle 41">
          <a:extLst>
            <a:ext uri="{FF2B5EF4-FFF2-40B4-BE49-F238E27FC236}">
              <a16:creationId xmlns:a16="http://schemas.microsoft.com/office/drawing/2014/main" id="{00000000-0008-0000-0300-00002A000000}"/>
            </a:ext>
          </a:extLst>
        </xdr:cNvPr>
        <xdr:cNvSpPr/>
      </xdr:nvSpPr>
      <xdr:spPr>
        <a:xfrm>
          <a:off x="7232682" y="507498"/>
          <a:ext cx="4390497"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STATUS CALIBRAÇÃO POR DEPARTAMENTO vs INSTRUMENTO</a:t>
          </a:r>
        </a:p>
      </xdr:txBody>
    </xdr:sp>
    <xdr:clientData/>
  </xdr:oneCellAnchor>
  <xdr:twoCellAnchor>
    <xdr:from>
      <xdr:col>11</xdr:col>
      <xdr:colOff>533400</xdr:colOff>
      <xdr:row>17</xdr:row>
      <xdr:rowOff>104775</xdr:rowOff>
    </xdr:from>
    <xdr:to>
      <xdr:col>19</xdr:col>
      <xdr:colOff>276225</xdr:colOff>
      <xdr:row>27</xdr:row>
      <xdr:rowOff>114300</xdr:rowOff>
    </xdr:to>
    <xdr:sp macro="" textlink="">
      <xdr:nvSpPr>
        <xdr:cNvPr id="45" name="Freeform 44">
          <a:extLst>
            <a:ext uri="{FF2B5EF4-FFF2-40B4-BE49-F238E27FC236}">
              <a16:creationId xmlns:a16="http://schemas.microsoft.com/office/drawing/2014/main" id="{00000000-0008-0000-0300-00002D000000}"/>
            </a:ext>
          </a:extLst>
        </xdr:cNvPr>
        <xdr:cNvSpPr/>
      </xdr:nvSpPr>
      <xdr:spPr>
        <a:xfrm>
          <a:off x="7239000" y="3343275"/>
          <a:ext cx="4619625" cy="1914525"/>
        </a:xfrm>
        <a:custGeom>
          <a:avLst/>
          <a:gdLst>
            <a:gd name="connsiteX0" fmla="*/ 3429000 w 4619625"/>
            <a:gd name="connsiteY0" fmla="*/ 814141 h 1914525"/>
            <a:gd name="connsiteX1" fmla="*/ 3429000 w 4619625"/>
            <a:gd name="connsiteY1" fmla="*/ 1828799 h 1914525"/>
            <a:gd name="connsiteX2" fmla="*/ 4495800 w 4619625"/>
            <a:gd name="connsiteY2" fmla="*/ 1828799 h 1914525"/>
            <a:gd name="connsiteX3" fmla="*/ 4495800 w 4619625"/>
            <a:gd name="connsiteY3" fmla="*/ 814141 h 1914525"/>
            <a:gd name="connsiteX4" fmla="*/ 65936 w 4619625"/>
            <a:gd name="connsiteY4" fmla="*/ 0 h 1914525"/>
            <a:gd name="connsiteX5" fmla="*/ 4553689 w 4619625"/>
            <a:gd name="connsiteY5" fmla="*/ 0 h 1914525"/>
            <a:gd name="connsiteX6" fmla="*/ 4619625 w 4619625"/>
            <a:gd name="connsiteY6" fmla="*/ 65936 h 1914525"/>
            <a:gd name="connsiteX7" fmla="*/ 4619625 w 4619625"/>
            <a:gd name="connsiteY7" fmla="*/ 1848589 h 1914525"/>
            <a:gd name="connsiteX8" fmla="*/ 4553689 w 4619625"/>
            <a:gd name="connsiteY8" fmla="*/ 1914525 h 1914525"/>
            <a:gd name="connsiteX9" fmla="*/ 65936 w 4619625"/>
            <a:gd name="connsiteY9" fmla="*/ 1914525 h 1914525"/>
            <a:gd name="connsiteX10" fmla="*/ 0 w 4619625"/>
            <a:gd name="connsiteY10" fmla="*/ 1848589 h 1914525"/>
            <a:gd name="connsiteX11" fmla="*/ 0 w 4619625"/>
            <a:gd name="connsiteY11" fmla="*/ 65936 h 1914525"/>
            <a:gd name="connsiteX12" fmla="*/ 65936 w 4619625"/>
            <a:gd name="connsiteY12" fmla="*/ 0 h 19145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Lst>
          <a:rect l="l" t="t" r="r" b="b"/>
          <a:pathLst>
            <a:path w="4619625" h="1914525">
              <a:moveTo>
                <a:pt x="3429000" y="814141"/>
              </a:moveTo>
              <a:lnTo>
                <a:pt x="3429000" y="1828799"/>
              </a:lnTo>
              <a:lnTo>
                <a:pt x="4495800" y="1828799"/>
              </a:lnTo>
              <a:lnTo>
                <a:pt x="4495800" y="814141"/>
              </a:lnTo>
              <a:close/>
              <a:moveTo>
                <a:pt x="65936" y="0"/>
              </a:moveTo>
              <a:lnTo>
                <a:pt x="4553689" y="0"/>
              </a:lnTo>
              <a:cubicBezTo>
                <a:pt x="4590104" y="0"/>
                <a:pt x="4619625" y="29521"/>
                <a:pt x="4619625" y="65936"/>
              </a:cubicBezTo>
              <a:lnTo>
                <a:pt x="4619625" y="1848589"/>
              </a:lnTo>
              <a:cubicBezTo>
                <a:pt x="4619625" y="1885004"/>
                <a:pt x="4590104" y="1914525"/>
                <a:pt x="4553689" y="1914525"/>
              </a:cubicBezTo>
              <a:lnTo>
                <a:pt x="65936" y="1914525"/>
              </a:lnTo>
              <a:cubicBezTo>
                <a:pt x="29521" y="1914525"/>
                <a:pt x="0" y="1885004"/>
                <a:pt x="0" y="1848589"/>
              </a:cubicBezTo>
              <a:lnTo>
                <a:pt x="0" y="65936"/>
              </a:lnTo>
              <a:cubicBezTo>
                <a:pt x="0" y="29521"/>
                <a:pt x="29521" y="0"/>
                <a:pt x="65936" y="0"/>
              </a:cubicBezTo>
              <a:close/>
            </a:path>
          </a:pathLst>
        </a:custGeom>
        <a:solidFill>
          <a:srgbClr val="E8483D">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lang="en-US" sz="1100"/>
        </a:p>
      </xdr:txBody>
    </xdr:sp>
    <xdr:clientData/>
  </xdr:twoCellAnchor>
  <xdr:oneCellAnchor>
    <xdr:from>
      <xdr:col>11</xdr:col>
      <xdr:colOff>552294</xdr:colOff>
      <xdr:row>17</xdr:row>
      <xdr:rowOff>155073</xdr:rowOff>
    </xdr:from>
    <xdr:ext cx="1120628" cy="272703"/>
    <xdr:sp macro="" textlink="">
      <xdr:nvSpPr>
        <xdr:cNvPr id="46" name="Rectangle 45">
          <a:extLst>
            <a:ext uri="{FF2B5EF4-FFF2-40B4-BE49-F238E27FC236}">
              <a16:creationId xmlns:a16="http://schemas.microsoft.com/office/drawing/2014/main" id="{00000000-0008-0000-0300-00002E000000}"/>
            </a:ext>
          </a:extLst>
        </xdr:cNvPr>
        <xdr:cNvSpPr/>
      </xdr:nvSpPr>
      <xdr:spPr>
        <a:xfrm>
          <a:off x="7257894" y="3393573"/>
          <a:ext cx="1120628"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ELABORAÇÃO</a:t>
          </a:r>
        </a:p>
      </xdr:txBody>
    </xdr:sp>
    <xdr:clientData/>
  </xdr:oneCellAnchor>
  <xdr:twoCellAnchor>
    <xdr:from>
      <xdr:col>12</xdr:col>
      <xdr:colOff>568518</xdr:colOff>
      <xdr:row>21</xdr:row>
      <xdr:rowOff>126498</xdr:rowOff>
    </xdr:from>
    <xdr:to>
      <xdr:col>14</xdr:col>
      <xdr:colOff>247000</xdr:colOff>
      <xdr:row>23</xdr:row>
      <xdr:rowOff>18201</xdr:rowOff>
    </xdr:to>
    <xdr:sp macro="" textlink="">
      <xdr:nvSpPr>
        <xdr:cNvPr id="49" name="Rectangle 48">
          <a:extLst>
            <a:ext uri="{FF2B5EF4-FFF2-40B4-BE49-F238E27FC236}">
              <a16:creationId xmlns:a16="http://schemas.microsoft.com/office/drawing/2014/main" id="{00000000-0008-0000-0300-000031000000}"/>
            </a:ext>
          </a:extLst>
        </xdr:cNvPr>
        <xdr:cNvSpPr/>
      </xdr:nvSpPr>
      <xdr:spPr>
        <a:xfrm>
          <a:off x="7883718" y="4126998"/>
          <a:ext cx="897682" cy="272703"/>
        </a:xfrm>
        <a:prstGeom prst="rect">
          <a:avLst/>
        </a:prstGeom>
        <a:noFill/>
      </xdr:spPr>
      <xdr:txBody>
        <a:bodyPr wrap="none" lIns="91440" tIns="45720" rIns="91440" bIns="45720">
          <a:no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LINKED</a:t>
          </a:r>
          <a:r>
            <a:rPr lang="en-US" sz="1200" b="0" cap="none" spc="0" baseline="0">
              <a:ln w="0"/>
              <a:solidFill>
                <a:schemeClr val="accent4"/>
              </a:solidFill>
              <a:effectLst>
                <a:reflection blurRad="6350" stA="53000" endA="300" endPos="35500" dir="5400000" sy="-90000" algn="bl" rotWithShape="0"/>
              </a:effectLst>
              <a:latin typeface="Cambria" panose="02040503050406030204" pitchFamily="18" charset="0"/>
            </a:rPr>
            <a:t> IN</a:t>
          </a:r>
          <a:endParaRPr lang="en-US" sz="1200" b="0" cap="none" spc="0">
            <a:ln w="0"/>
            <a:solidFill>
              <a:schemeClr val="accent4"/>
            </a:solidFill>
            <a:effectLst>
              <a:reflection blurRad="6350" stA="53000" endA="300" endPos="35500" dir="5400000" sy="-90000" algn="bl" rotWithShape="0"/>
            </a:effectLst>
            <a:latin typeface="Cambria" panose="02040503050406030204" pitchFamily="18" charset="0"/>
          </a:endParaRPr>
        </a:p>
      </xdr:txBody>
    </xdr:sp>
    <xdr:clientData/>
  </xdr:twoCellAnchor>
  <xdr:twoCellAnchor>
    <xdr:from>
      <xdr:col>12</xdr:col>
      <xdr:colOff>400050</xdr:colOff>
      <xdr:row>21</xdr:row>
      <xdr:rowOff>161925</xdr:rowOff>
    </xdr:from>
    <xdr:to>
      <xdr:col>13</xdr:col>
      <xdr:colOff>19050</xdr:colOff>
      <xdr:row>23</xdr:row>
      <xdr:rowOff>9525</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7715250" y="4162425"/>
          <a:ext cx="228600" cy="228600"/>
        </a:xfrm>
        <a:prstGeom prst="rect">
          <a:avLst/>
        </a:prstGeom>
      </xdr:spPr>
    </xdr:pic>
    <xdr:clientData/>
  </xdr:twoCellAnchor>
  <xdr:oneCellAnchor>
    <xdr:from>
      <xdr:col>12</xdr:col>
      <xdr:colOff>161324</xdr:colOff>
      <xdr:row>19</xdr:row>
      <xdr:rowOff>97923</xdr:rowOff>
    </xdr:from>
    <xdr:ext cx="2474075" cy="272703"/>
    <xdr:sp macro="" textlink="">
      <xdr:nvSpPr>
        <xdr:cNvPr id="50" name="Rectangle 49">
          <a:extLst>
            <a:ext uri="{FF2B5EF4-FFF2-40B4-BE49-F238E27FC236}">
              <a16:creationId xmlns:a16="http://schemas.microsoft.com/office/drawing/2014/main" id="{00000000-0008-0000-0300-000032000000}"/>
            </a:ext>
          </a:extLst>
        </xdr:cNvPr>
        <xdr:cNvSpPr/>
      </xdr:nvSpPr>
      <xdr:spPr>
        <a:xfrm>
          <a:off x="7476524" y="3717423"/>
          <a:ext cx="2474075"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JOSÉ</a:t>
          </a:r>
          <a:r>
            <a:rPr lang="en-US" sz="1200" b="0" cap="none" spc="0" baseline="0">
              <a:ln w="0"/>
              <a:solidFill>
                <a:schemeClr val="accent4"/>
              </a:solidFill>
              <a:effectLst>
                <a:reflection blurRad="6350" stA="53000" endA="300" endPos="35500" dir="5400000" sy="-90000" algn="bl" rotWithShape="0"/>
              </a:effectLst>
              <a:latin typeface="Cambria" panose="02040503050406030204" pitchFamily="18" charset="0"/>
            </a:rPr>
            <a:t> AMADO DOS SANTOS JUNIOR</a:t>
          </a:r>
          <a:endParaRPr lang="en-US" sz="1200" b="0" cap="none" spc="0">
            <a:ln w="0"/>
            <a:solidFill>
              <a:schemeClr val="accent4"/>
            </a:solidFill>
            <a:effectLst>
              <a:reflection blurRad="6350" stA="53000" endA="300" endPos="35500" dir="5400000" sy="-90000" algn="bl" rotWithShape="0"/>
            </a:effectLst>
            <a:latin typeface="Cambria" panose="02040503050406030204" pitchFamily="18" charset="0"/>
          </a:endParaRPr>
        </a:p>
      </xdr:txBody>
    </xdr:sp>
    <xdr:clientData/>
  </xdr:oneCellAnchor>
  <xdr:oneCellAnchor>
    <xdr:from>
      <xdr:col>14</xdr:col>
      <xdr:colOff>223738</xdr:colOff>
      <xdr:row>23</xdr:row>
      <xdr:rowOff>88398</xdr:rowOff>
    </xdr:from>
    <xdr:ext cx="1530099" cy="272703"/>
    <xdr:sp macro="" textlink="">
      <xdr:nvSpPr>
        <xdr:cNvPr id="51" name="Rectangle 50">
          <a:extLst>
            <a:ext uri="{FF2B5EF4-FFF2-40B4-BE49-F238E27FC236}">
              <a16:creationId xmlns:a16="http://schemas.microsoft.com/office/drawing/2014/main" id="{00000000-0008-0000-0300-000033000000}"/>
            </a:ext>
          </a:extLst>
        </xdr:cNvPr>
        <xdr:cNvSpPr/>
      </xdr:nvSpPr>
      <xdr:spPr>
        <a:xfrm>
          <a:off x="8758138" y="4469898"/>
          <a:ext cx="1530099"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jajs30@hotmail.com</a:t>
          </a:r>
        </a:p>
      </xdr:txBody>
    </xdr:sp>
    <xdr:clientData/>
  </xdr:oneCellAnchor>
  <xdr:oneCellAnchor>
    <xdr:from>
      <xdr:col>15</xdr:col>
      <xdr:colOff>4760</xdr:colOff>
      <xdr:row>25</xdr:row>
      <xdr:rowOff>78873</xdr:rowOff>
    </xdr:from>
    <xdr:ext cx="1358450" cy="272703"/>
    <xdr:sp macro="" textlink="">
      <xdr:nvSpPr>
        <xdr:cNvPr id="52" name="Rectangle 51">
          <a:extLst>
            <a:ext uri="{FF2B5EF4-FFF2-40B4-BE49-F238E27FC236}">
              <a16:creationId xmlns:a16="http://schemas.microsoft.com/office/drawing/2014/main" id="{00000000-0008-0000-0300-000034000000}"/>
            </a:ext>
          </a:extLst>
        </xdr:cNvPr>
        <xdr:cNvSpPr/>
      </xdr:nvSpPr>
      <xdr:spPr>
        <a:xfrm>
          <a:off x="9148760" y="4841373"/>
          <a:ext cx="1358450" cy="272703"/>
        </a:xfrm>
        <a:prstGeom prst="rect">
          <a:avLst/>
        </a:prstGeom>
        <a:noFill/>
      </xdr:spPr>
      <xdr:txBody>
        <a:bodyPr wrap="none" lIns="91440" tIns="45720" rIns="91440" bIns="45720">
          <a:spAutoFit/>
        </a:bodyPr>
        <a:lstStyle/>
        <a:p>
          <a:pPr algn="ctr"/>
          <a:r>
            <a:rPr lang="en-US" sz="1200" b="0" cap="none" spc="0">
              <a:ln w="0"/>
              <a:solidFill>
                <a:schemeClr val="accent4"/>
              </a:solidFill>
              <a:effectLst>
                <a:reflection blurRad="6350" stA="53000" endA="300" endPos="35500" dir="5400000" sy="-90000" algn="bl" rotWithShape="0"/>
              </a:effectLst>
              <a:latin typeface="Cambria" panose="02040503050406030204" pitchFamily="18" charset="0"/>
            </a:rPr>
            <a:t>(11)</a:t>
          </a:r>
          <a:r>
            <a:rPr lang="en-US" sz="1200" b="0" cap="none" spc="0" baseline="0">
              <a:ln w="0"/>
              <a:solidFill>
                <a:schemeClr val="accent4"/>
              </a:solidFill>
              <a:effectLst>
                <a:reflection blurRad="6350" stA="53000" endA="300" endPos="35500" dir="5400000" sy="-90000" algn="bl" rotWithShape="0"/>
              </a:effectLst>
              <a:latin typeface="Cambria" panose="02040503050406030204" pitchFamily="18" charset="0"/>
            </a:rPr>
            <a:t> 9 9723-8881</a:t>
          </a:r>
          <a:endParaRPr lang="en-US" sz="1200" b="0" cap="none" spc="0">
            <a:ln w="0"/>
            <a:solidFill>
              <a:schemeClr val="accent4"/>
            </a:solidFill>
            <a:effectLst>
              <a:reflection blurRad="6350" stA="53000" endA="300" endPos="35500" dir="5400000" sy="-90000" algn="bl" rotWithShape="0"/>
            </a:effectLst>
            <a:latin typeface="Cambria" panose="02040503050406030204" pitchFamily="18" charset="0"/>
          </a:endParaRPr>
        </a:p>
      </xdr:txBody>
    </xdr:sp>
    <xdr:clientData/>
  </xdr:oneCellAnchor>
  <xdr:twoCellAnchor editAs="oneCell">
    <xdr:from>
      <xdr:col>14</xdr:col>
      <xdr:colOff>485776</xdr:colOff>
      <xdr:row>25</xdr:row>
      <xdr:rowOff>133350</xdr:rowOff>
    </xdr:from>
    <xdr:to>
      <xdr:col>15</xdr:col>
      <xdr:colOff>85726</xdr:colOff>
      <xdr:row>26</xdr:row>
      <xdr:rowOff>152400</xdr:rowOff>
    </xdr:to>
    <xdr:pic>
      <xdr:nvPicPr>
        <xdr:cNvPr id="9" name="Pictur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7"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020176" y="4895850"/>
          <a:ext cx="209550" cy="209550"/>
        </a:xfrm>
        <a:prstGeom prst="rect">
          <a:avLst/>
        </a:prstGeom>
      </xdr:spPr>
    </xdr:pic>
    <xdr:clientData/>
  </xdr:twoCellAnchor>
  <xdr:twoCellAnchor editAs="oneCell">
    <xdr:from>
      <xdr:col>14</xdr:col>
      <xdr:colOff>66675</xdr:colOff>
      <xdr:row>23</xdr:row>
      <xdr:rowOff>142875</xdr:rowOff>
    </xdr:from>
    <xdr:to>
      <xdr:col>14</xdr:col>
      <xdr:colOff>314324</xdr:colOff>
      <xdr:row>25</xdr:row>
      <xdr:rowOff>9524</xdr:rowOff>
    </xdr:to>
    <xdr:pic>
      <xdr:nvPicPr>
        <xdr:cNvPr id="10" name="Picture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8601075" y="4524375"/>
          <a:ext cx="247649" cy="247649"/>
        </a:xfrm>
        <a:prstGeom prst="rect">
          <a:avLst/>
        </a:prstGeom>
      </xdr:spPr>
    </xdr:pic>
    <xdr:clientData/>
  </xdr:twoCellAnchor>
  <xdr:twoCellAnchor editAs="oneCell">
    <xdr:from>
      <xdr:col>11</xdr:col>
      <xdr:colOff>571500</xdr:colOff>
      <xdr:row>19</xdr:row>
      <xdr:rowOff>133350</xdr:rowOff>
    </xdr:from>
    <xdr:to>
      <xdr:col>12</xdr:col>
      <xdr:colOff>209549</xdr:colOff>
      <xdr:row>20</xdr:row>
      <xdr:rowOff>190499</xdr:rowOff>
    </xdr:to>
    <xdr:pic>
      <xdr:nvPicPr>
        <xdr:cNvPr id="13" name="Picture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7277100" y="3752850"/>
          <a:ext cx="247649" cy="247649"/>
        </a:xfrm>
        <a:prstGeom prst="rect">
          <a:avLst/>
        </a:prstGeom>
      </xdr:spPr>
    </xdr:pic>
    <xdr:clientData/>
  </xdr:twoCellAnchor>
  <xdr:twoCellAnchor editAs="oneCell">
    <xdr:from>
      <xdr:col>0</xdr:col>
      <xdr:colOff>219075</xdr:colOff>
      <xdr:row>19</xdr:row>
      <xdr:rowOff>133349</xdr:rowOff>
    </xdr:from>
    <xdr:to>
      <xdr:col>1</xdr:col>
      <xdr:colOff>432435</xdr:colOff>
      <xdr:row>27</xdr:row>
      <xdr:rowOff>47624</xdr:rowOff>
    </xdr:to>
    <mc:AlternateContent xmlns:mc="http://schemas.openxmlformats.org/markup-compatibility/2006" xmlns:a14="http://schemas.microsoft.com/office/drawing/2010/main">
      <mc:Choice Requires="a14">
        <xdr:graphicFrame macro="">
          <xdr:nvGraphicFramePr>
            <xdr:cNvPr id="54" name="MÊS">
              <a:extLst>
                <a:ext uri="{FF2B5EF4-FFF2-40B4-BE49-F238E27FC236}">
                  <a16:creationId xmlns:a16="http://schemas.microsoft.com/office/drawing/2014/main" id="{00000000-0008-0000-0300-000036000000}"/>
                </a:ext>
              </a:extLst>
            </xdr:cNvPr>
            <xdr:cNvGraphicFramePr/>
          </xdr:nvGraphicFramePr>
          <xdr:xfrm>
            <a:off x="0" y="0"/>
            <a:ext cx="0" cy="0"/>
          </xdr:xfrm>
          <a:graphic>
            <a:graphicData uri="http://schemas.microsoft.com/office/drawing/2010/slicer">
              <sle:slicer xmlns:sle="http://schemas.microsoft.com/office/drawing/2010/slicer" name="MÊS"/>
            </a:graphicData>
          </a:graphic>
        </xdr:graphicFrame>
      </mc:Choice>
      <mc:Fallback xmlns="">
        <xdr:sp macro="" textlink="">
          <xdr:nvSpPr>
            <xdr:cNvPr id="0" name=""/>
            <xdr:cNvSpPr>
              <a:spLocks noTextEdit="1"/>
            </xdr:cNvSpPr>
          </xdr:nvSpPr>
          <xdr:spPr>
            <a:xfrm>
              <a:off x="219075" y="3752849"/>
              <a:ext cx="822960" cy="14382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se Amado dos Santos Junior" refreshedDate="43408.122325694443" createdVersion="5" refreshedVersion="5" minRefreshableVersion="3" recordCount="39" xr:uid="{00000000-000A-0000-FFFF-FFFF00000000}">
  <cacheSource type="worksheet">
    <worksheetSource name="Table3"/>
  </cacheSource>
  <cacheFields count="14">
    <cacheField name="Nº" numFmtId="49">
      <sharedItems containsMixedTypes="1" containsNumber="1" containsInteger="1" minValue="2" maxValue="8"/>
    </cacheField>
    <cacheField name="Descrição do Instrumento" numFmtId="0">
      <sharedItems count="5">
        <s v="Rugosímetro Digital"/>
        <s v="Projetor de Perfil"/>
        <s v="Trena"/>
        <s v="Lupa"/>
        <s v="Durômetro"/>
      </sharedItems>
    </cacheField>
    <cacheField name="Código" numFmtId="0">
      <sharedItems containsMixedTypes="1" containsNumber="1" containsInteger="1" minValue="3" maxValue="77" count="90">
        <s v="FX01"/>
        <s v="FX02"/>
        <s v="FX03"/>
        <s v="FX04"/>
        <s v="FX05"/>
        <s v="FX06"/>
        <s v="FX07"/>
        <s v="FX08"/>
        <s v="FX09"/>
        <s v="FX10"/>
        <s v="FX11"/>
        <s v="FX12"/>
        <s v="FX13"/>
        <s v="FX14"/>
        <s v="FX15"/>
        <s v="FX16"/>
        <s v="FX17"/>
        <s v="FX18"/>
        <s v="FX19"/>
        <s v="FX20"/>
        <s v="FX21"/>
        <s v="FX22"/>
        <s v="FX23"/>
        <s v="FX24"/>
        <s v="FX25"/>
        <s v="FX26"/>
        <s v="FX27"/>
        <s v="FX28"/>
        <s v="FX29"/>
        <s v="FX30"/>
        <s v="FX31"/>
        <s v="FX32"/>
        <s v="FX33"/>
        <s v="FX34"/>
        <s v="FX35"/>
        <s v="FX36"/>
        <s v="FX37"/>
        <s v="FX38"/>
        <s v="FX39"/>
        <n v="34" u="1"/>
        <n v="13" u="1"/>
        <n v="36" u="1"/>
        <n v="38" u="1"/>
        <n v="14" u="1"/>
        <n v="40" u="1"/>
        <n v="42" u="1"/>
        <n v="15" u="1"/>
        <n v="44" u="1"/>
        <n v="46" u="1"/>
        <n v="16" u="1"/>
        <n v="48" u="1"/>
        <n v="17" u="1"/>
        <n v="50" u="1"/>
        <n v="18" u="1"/>
        <n v="52" u="1"/>
        <n v="19" u="1"/>
        <n v="54" u="1"/>
        <n v="20" u="1"/>
        <n v="56" u="1"/>
        <n v="33" u="1"/>
        <n v="21" u="1"/>
        <n v="35" u="1"/>
        <n v="77" u="1"/>
        <n v="22" u="1"/>
        <n v="37" u="1"/>
        <n v="23" u="1"/>
        <n v="3" u="1"/>
        <n v="39" u="1"/>
        <n v="24" u="1"/>
        <n v="41" u="1"/>
        <n v="25" u="1"/>
        <n v="43" u="1"/>
        <n v="26" u="1"/>
        <n v="45" u="1"/>
        <n v="27" u="1"/>
        <n v="76" u="1"/>
        <n v="10" u="1"/>
        <n v="47" u="1"/>
        <n v="28" u="1"/>
        <n v="49" u="1"/>
        <n v="29" u="1"/>
        <n v="11" u="1"/>
        <n v="51" u="1"/>
        <n v="30" u="1"/>
        <n v="53" u="1"/>
        <n v="31" u="1"/>
        <n v="67" u="1"/>
        <n v="12" u="1"/>
        <n v="55" u="1"/>
        <n v="32" u="1"/>
      </sharedItems>
    </cacheField>
    <cacheField name="Faixa de Medição" numFmtId="0">
      <sharedItems/>
    </cacheField>
    <cacheField name="Resolução" numFmtId="0">
      <sharedItems containsSemiMixedTypes="0" containsString="0" containsNumber="1" containsInteger="1" minValue="4" maxValue="8"/>
    </cacheField>
    <cacheField name="Unidade" numFmtId="0">
      <sharedItems/>
    </cacheField>
    <cacheField name="Resultado da Calibração" numFmtId="0">
      <sharedItems count="2">
        <s v="Aprovado"/>
        <s v="Reprovado"/>
      </sharedItems>
    </cacheField>
    <cacheField name="Onde Está ?" numFmtId="0">
      <sharedItems count="5">
        <s v="Engenharia"/>
        <s v="Qualidade"/>
        <s v="Manutenção"/>
        <s v="Manufatura"/>
        <s v="laboratório"/>
      </sharedItems>
    </cacheField>
    <cacheField name="Usuário" numFmtId="0">
      <sharedItems/>
    </cacheField>
    <cacheField name="Calibrado em" numFmtId="14">
      <sharedItems containsSemiMixedTypes="0" containsNonDate="0" containsDate="1" containsString="0" minDate="2018-01-04T00:00:00" maxDate="2018-10-26T00:00:00" count="65">
        <d v="2018-02-06T00:00:00"/>
        <d v="2018-06-09T00:00:00"/>
        <d v="2018-01-30T00:00:00"/>
        <d v="2018-01-07T00:00:00"/>
        <d v="2018-02-10T00:00:00"/>
        <d v="2018-07-26T00:00:00"/>
        <d v="2018-03-14T00:00:00"/>
        <d v="2018-01-25T00:00:00"/>
        <d v="2018-04-20T00:00:00"/>
        <d v="2018-05-25T00:00:00"/>
        <d v="2018-06-30T00:00:00"/>
        <d v="2018-08-28T00:00:00"/>
        <d v="2018-05-11T00:00:00"/>
        <d v="2018-08-03T00:00:00"/>
        <d v="2018-01-23T00:00:00"/>
        <d v="2018-04-04T00:00:00"/>
        <d v="2018-06-08T00:00:00"/>
        <d v="2018-10-02T00:00:00"/>
        <d v="2018-02-14T00:00:00"/>
        <d v="2018-01-04T00:00:00"/>
        <d v="2018-02-21T00:00:00"/>
        <d v="2018-04-03T00:00:00"/>
        <d v="2018-07-17T00:00:00"/>
        <d v="2018-01-28T00:00:00"/>
        <d v="2018-03-31T00:00:00"/>
        <d v="2018-05-27T00:00:00"/>
        <d v="2018-08-05T00:00:00"/>
        <d v="2018-08-01T00:00:00"/>
        <d v="2018-10-05T00:00:00"/>
        <d v="2018-02-16T00:00:00"/>
        <d v="2018-01-29T00:00:00"/>
        <d v="2018-03-29T00:00:00"/>
        <d v="2018-04-15T00:00:00"/>
        <d v="2018-08-24T00:00:00"/>
        <d v="2018-08-30T00:00:00"/>
        <d v="2018-06-16T00:00:00"/>
        <d v="2018-03-21T00:00:00" u="1"/>
        <d v="2018-05-12T00:00:00" u="1"/>
        <d v="2018-10-25T00:00:00" u="1"/>
        <d v="2018-02-09T00:00:00" u="1"/>
        <d v="2018-10-18T00:00:00" u="1"/>
        <d v="2018-05-24T00:00:00" u="1"/>
        <d v="2018-07-15T00:00:00" u="1"/>
        <d v="2018-10-23T00:00:00" u="1"/>
        <d v="2018-04-24T00:00:00" u="1"/>
        <d v="2018-03-17T00:00:00" u="1"/>
        <d v="2018-10-21T00:00:00" u="1"/>
        <d v="2018-04-22T00:00:00" u="1"/>
        <d v="2018-06-13T00:00:00" u="1"/>
        <d v="2018-05-01T00:00:00" u="1"/>
        <d v="2018-01-31T00:00:00" u="1"/>
        <d v="2018-01-05T00:00:00" u="1"/>
        <d v="2018-02-15T00:00:00" u="1"/>
        <d v="2018-04-18T00:00:00" u="1"/>
        <d v="2018-05-23T00:00:00" u="1"/>
        <d v="2018-09-24T00:00:00" u="1"/>
        <d v="2018-06-21T00:00:00" u="1"/>
        <d v="2018-08-12T00:00:00" u="1"/>
        <d v="2018-10-22T00:00:00" u="1"/>
        <d v="2018-05-28T00:00:00" u="1"/>
        <d v="2018-09-15T00:00:00" u="1"/>
        <d v="2018-05-07T00:00:00" u="1"/>
        <d v="2018-05-19T00:00:00" u="1"/>
        <d v="2018-09-01T00:00:00" u="1"/>
        <d v="2018-04-07T00:00:00" u="1"/>
      </sharedItems>
    </cacheField>
    <cacheField name="Prazo Calibração_x000a_(Dias)" numFmtId="0">
      <sharedItems containsSemiMixedTypes="0" containsString="0" containsNumber="1" containsInteger="1" minValue="267" maxValue="516"/>
    </cacheField>
    <cacheField name="Próxima Calibração" numFmtId="14">
      <sharedItems containsSemiMixedTypes="0" containsNonDate="0" containsDate="1" containsString="0" minDate="2018-10-24T00:00:00" maxDate="2020-04-14T00:00:00" count="70">
        <d v="2019-07-07T00:00:00"/>
        <d v="2019-05-31T00:00:00"/>
        <d v="2018-10-24T00:00:00"/>
        <d v="2019-04-01T00:00:00"/>
        <d v="2019-04-29T00:00:00"/>
        <d v="2019-10-12T00:00:00"/>
        <d v="2019-03-05T00:00:00"/>
        <d v="2019-01-16T00:00:00"/>
        <d v="2019-09-18T00:00:00"/>
        <d v="2019-05-16T00:00:00"/>
        <d v="2019-03-24T00:00:00"/>
        <d v="2019-11-20T00:00:00"/>
        <d v="2019-07-28T00:00:00"/>
        <d v="2019-10-20T00:00:00"/>
        <d v="2019-01-14T00:00:00"/>
        <d v="2019-03-26T00:00:00"/>
        <d v="2019-11-06T00:00:00"/>
        <d v="2019-09-23T00:00:00"/>
        <d v="2018-11-08T00:00:00"/>
        <d v="2019-03-29T00:00:00"/>
        <d v="2019-05-10T00:00:00"/>
        <d v="2019-06-20T00:00:00"/>
        <d v="2019-07-08T00:00:00"/>
        <d v="2019-02-01T00:00:00"/>
        <d v="2019-01-19T00:00:00"/>
        <d v="2018-12-23T00:00:00"/>
        <d v="2019-05-18T00:00:00"/>
        <d v="2020-01-03T00:00:00"/>
        <d v="2019-07-23T00:00:00"/>
        <d v="2019-06-29T00:00:00"/>
        <d v="2019-02-07T00:00:00"/>
        <d v="2019-03-20T00:00:00"/>
        <d v="2019-01-07T00:00:00"/>
        <d v="2019-08-15T00:00:00"/>
        <d v="2019-08-21T00:00:00"/>
        <d v="2019-03-10T00:00:00"/>
        <d v="2019-04-07T00:00:00" u="1"/>
        <d v="2019-07-29T00:00:00" u="1"/>
        <d v="2019-08-08T00:00:00" u="1"/>
        <d v="2020-01-04T00:00:00" u="1"/>
        <d v="2019-04-19T00:00:00" u="1"/>
        <d v="2018-11-16T00:00:00" u="1"/>
        <d v="2020-02-21T00:00:00" u="1"/>
        <d v="2019-04-05T00:00:00" u="1"/>
        <d v="2018-11-28T00:00:00" u="1"/>
        <d v="2019-07-20T00:00:00" u="1"/>
        <d v="2019-05-22T00:00:00" u="1"/>
        <d v="2019-08-18T00:00:00" u="1"/>
        <d v="2019-07-06T00:00:00" u="1"/>
        <d v="2019-05-08T00:00:00" u="1"/>
        <d v="2018-11-12T00:00:00" u="1"/>
        <d v="2019-09-14T00:00:00" u="1"/>
        <d v="2019-11-17T00:00:00" u="1"/>
        <d v="2020-04-13T00:00:00" u="1"/>
        <d v="2019-08-07T00:00:00" u="1"/>
        <d v="2019-11-29T00:00:00" u="1"/>
        <d v="2019-02-08T00:00:00" u="1"/>
        <d v="2019-10-17T00:00:00" u="1"/>
        <d v="2019-05-23T00:00:00" u="1"/>
        <d v="2020-04-11T00:00:00" u="1"/>
        <d v="2019-04-04T00:00:00" u="1"/>
        <d v="2019-11-08T00:00:00" u="1"/>
        <d v="2019-04-16T00:00:00" u="1"/>
        <d v="2019-07-12T00:00:00" u="1"/>
        <d v="2019-10-08T00:00:00" u="1"/>
        <d v="2019-05-14T00:00:00" u="1"/>
        <d v="2019-02-11T00:00:00" u="1"/>
        <d v="2019-12-30T00:00:00" u="1"/>
        <d v="2019-12-23T00:00:00" u="1"/>
        <d v="2019-10-06T00:00:00" u="1"/>
      </sharedItems>
    </cacheField>
    <cacheField name="Dias p/ Calibrar" numFmtId="0">
      <sharedItems containsSemiMixedTypes="0" containsString="0" containsNumber="1" containsInteger="1" minValue="-11" maxValue="425"/>
    </cacheField>
    <cacheField name="MÊS" numFmtId="0">
      <sharedItems count="9">
        <s v="Feb"/>
        <s v="Jun"/>
        <s v="Jan"/>
        <s v="Jul"/>
        <s v="Mar"/>
        <s v="Apr"/>
        <s v="May"/>
        <s v="Aug"/>
        <s v="Oct"/>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9">
  <r>
    <s v="1"/>
    <x v="0"/>
    <x v="0"/>
    <s v="0 - 110"/>
    <n v="7"/>
    <s v="shore"/>
    <x v="0"/>
    <x v="0"/>
    <s v="José Carlos"/>
    <x v="0"/>
    <n v="516"/>
    <x v="0"/>
    <n v="245"/>
    <x v="0"/>
  </r>
  <r>
    <n v="2"/>
    <x v="1"/>
    <x v="1"/>
    <s v="4 - 130"/>
    <n v="8"/>
    <s v="mm"/>
    <x v="0"/>
    <x v="1"/>
    <s v="Pedro Luiz"/>
    <x v="1"/>
    <n v="356"/>
    <x v="1"/>
    <n v="208"/>
    <x v="1"/>
  </r>
  <r>
    <n v="3"/>
    <x v="2"/>
    <x v="2"/>
    <s v="4 - 150"/>
    <n v="6"/>
    <s v="cm"/>
    <x v="1"/>
    <x v="2"/>
    <s v="Luiz Gonçalves"/>
    <x v="2"/>
    <n v="267"/>
    <x v="2"/>
    <n v="-11"/>
    <x v="2"/>
  </r>
  <r>
    <n v="4"/>
    <x v="3"/>
    <x v="3"/>
    <s v="5 - 110"/>
    <n v="4"/>
    <s v="mm"/>
    <x v="1"/>
    <x v="3"/>
    <s v="Rodrigo Alberto"/>
    <x v="3"/>
    <n v="449"/>
    <x v="3"/>
    <n v="148"/>
    <x v="2"/>
  </r>
  <r>
    <n v="5"/>
    <x v="4"/>
    <x v="4"/>
    <s v="5 - 130"/>
    <n v="7"/>
    <s v="shore"/>
    <x v="0"/>
    <x v="4"/>
    <s v="Érica Roberta"/>
    <x v="4"/>
    <n v="443"/>
    <x v="4"/>
    <n v="176"/>
    <x v="0"/>
  </r>
  <r>
    <s v="6"/>
    <x v="4"/>
    <x v="5"/>
    <s v="5 - 130"/>
    <n v="7"/>
    <s v="shore"/>
    <x v="0"/>
    <x v="2"/>
    <s v="Luiz Gonçalves"/>
    <x v="5"/>
    <n v="443"/>
    <x v="5"/>
    <n v="342"/>
    <x v="3"/>
  </r>
  <r>
    <n v="7"/>
    <x v="1"/>
    <x v="6"/>
    <s v="4 - 130"/>
    <n v="8"/>
    <s v="mm"/>
    <x v="0"/>
    <x v="1"/>
    <s v="Pedro Luiz"/>
    <x v="6"/>
    <n v="356"/>
    <x v="6"/>
    <n v="121"/>
    <x v="4"/>
  </r>
  <r>
    <n v="8"/>
    <x v="1"/>
    <x v="7"/>
    <s v="4 - 130"/>
    <n v="8"/>
    <s v="mm"/>
    <x v="0"/>
    <x v="3"/>
    <s v="Rodrigo Alberto"/>
    <x v="7"/>
    <n v="356"/>
    <x v="7"/>
    <n v="73"/>
    <x v="2"/>
  </r>
  <r>
    <s v="1"/>
    <x v="0"/>
    <x v="8"/>
    <s v="0 - 110"/>
    <n v="7"/>
    <s v="shore"/>
    <x v="0"/>
    <x v="0"/>
    <s v="José Carlos"/>
    <x v="8"/>
    <n v="516"/>
    <x v="8"/>
    <n v="318"/>
    <x v="5"/>
  </r>
  <r>
    <n v="2"/>
    <x v="1"/>
    <x v="9"/>
    <s v="4 - 130"/>
    <n v="8"/>
    <s v="mm"/>
    <x v="0"/>
    <x v="1"/>
    <s v="Pedro Luiz"/>
    <x v="9"/>
    <n v="356"/>
    <x v="9"/>
    <n v="193"/>
    <x v="6"/>
  </r>
  <r>
    <n v="3"/>
    <x v="2"/>
    <x v="10"/>
    <s v="4 - 150"/>
    <n v="6"/>
    <s v="cm"/>
    <x v="1"/>
    <x v="2"/>
    <s v="Luiz Gonçalves"/>
    <x v="10"/>
    <n v="267"/>
    <x v="10"/>
    <n v="140"/>
    <x v="1"/>
  </r>
  <r>
    <n v="4"/>
    <x v="3"/>
    <x v="11"/>
    <s v="5 - 110"/>
    <n v="4"/>
    <s v="mm"/>
    <x v="1"/>
    <x v="3"/>
    <s v="Rodrigo Alberto"/>
    <x v="11"/>
    <n v="449"/>
    <x v="11"/>
    <n v="381"/>
    <x v="7"/>
  </r>
  <r>
    <n v="5"/>
    <x v="4"/>
    <x v="12"/>
    <s v="5 - 130"/>
    <n v="7"/>
    <s v="shore"/>
    <x v="0"/>
    <x v="4"/>
    <s v="Érica Roberta"/>
    <x v="12"/>
    <n v="443"/>
    <x v="12"/>
    <n v="266"/>
    <x v="6"/>
  </r>
  <r>
    <s v="6"/>
    <x v="4"/>
    <x v="13"/>
    <s v="5 - 130"/>
    <n v="7"/>
    <s v="shore"/>
    <x v="0"/>
    <x v="2"/>
    <s v="Luiz Gonçalves"/>
    <x v="13"/>
    <n v="443"/>
    <x v="13"/>
    <n v="350"/>
    <x v="7"/>
  </r>
  <r>
    <n v="7"/>
    <x v="1"/>
    <x v="14"/>
    <s v="4 - 130"/>
    <n v="8"/>
    <s v="mm"/>
    <x v="0"/>
    <x v="1"/>
    <s v="Pedro Luiz"/>
    <x v="14"/>
    <n v="356"/>
    <x v="14"/>
    <n v="71"/>
    <x v="2"/>
  </r>
  <r>
    <n v="8"/>
    <x v="1"/>
    <x v="15"/>
    <s v="4 - 130"/>
    <n v="8"/>
    <s v="mm"/>
    <x v="1"/>
    <x v="0"/>
    <s v="José Carlos"/>
    <x v="15"/>
    <n v="356"/>
    <x v="15"/>
    <n v="142"/>
    <x v="5"/>
  </r>
  <r>
    <s v="1"/>
    <x v="0"/>
    <x v="16"/>
    <s v="0 - 110"/>
    <n v="7"/>
    <s v="shore"/>
    <x v="0"/>
    <x v="0"/>
    <s v="José Carlos"/>
    <x v="16"/>
    <n v="516"/>
    <x v="16"/>
    <n v="367"/>
    <x v="1"/>
  </r>
  <r>
    <n v="2"/>
    <x v="1"/>
    <x v="17"/>
    <s v="4 - 130"/>
    <n v="8"/>
    <s v="mm"/>
    <x v="0"/>
    <x v="1"/>
    <s v="Pedro Luiz"/>
    <x v="17"/>
    <n v="356"/>
    <x v="17"/>
    <n v="323"/>
    <x v="8"/>
  </r>
  <r>
    <n v="3"/>
    <x v="2"/>
    <x v="18"/>
    <s v="4 - 150"/>
    <n v="6"/>
    <s v="cm"/>
    <x v="1"/>
    <x v="2"/>
    <s v="Luiz Gonçalves"/>
    <x v="18"/>
    <n v="267"/>
    <x v="18"/>
    <n v="4"/>
    <x v="0"/>
  </r>
  <r>
    <n v="4"/>
    <x v="3"/>
    <x v="19"/>
    <s v="5 - 110"/>
    <n v="4"/>
    <s v="mm"/>
    <x v="1"/>
    <x v="3"/>
    <s v="Rodrigo Alberto"/>
    <x v="19"/>
    <n v="449"/>
    <x v="19"/>
    <n v="145"/>
    <x v="2"/>
  </r>
  <r>
    <n v="5"/>
    <x v="4"/>
    <x v="20"/>
    <s v="5 - 130"/>
    <n v="7"/>
    <s v="shore"/>
    <x v="0"/>
    <x v="4"/>
    <s v="Érica Roberta"/>
    <x v="20"/>
    <n v="443"/>
    <x v="20"/>
    <n v="187"/>
    <x v="0"/>
  </r>
  <r>
    <s v="6"/>
    <x v="4"/>
    <x v="21"/>
    <s v="5 - 130"/>
    <n v="7"/>
    <s v="shore"/>
    <x v="0"/>
    <x v="2"/>
    <s v="Luiz Gonçalves"/>
    <x v="21"/>
    <n v="443"/>
    <x v="21"/>
    <n v="228"/>
    <x v="5"/>
  </r>
  <r>
    <n v="7"/>
    <x v="1"/>
    <x v="22"/>
    <s v="4 - 130"/>
    <n v="8"/>
    <s v="mm"/>
    <x v="0"/>
    <x v="1"/>
    <s v="Pedro Luiz"/>
    <x v="22"/>
    <n v="356"/>
    <x v="22"/>
    <n v="246"/>
    <x v="3"/>
  </r>
  <r>
    <n v="8"/>
    <x v="1"/>
    <x v="23"/>
    <s v="4 - 130"/>
    <n v="8"/>
    <s v="mm"/>
    <x v="1"/>
    <x v="4"/>
    <s v="Érica Roberta"/>
    <x v="4"/>
    <n v="356"/>
    <x v="23"/>
    <n v="89"/>
    <x v="0"/>
  </r>
  <r>
    <s v="1"/>
    <x v="0"/>
    <x v="24"/>
    <s v="0 - 110"/>
    <n v="7"/>
    <s v="shore"/>
    <x v="0"/>
    <x v="0"/>
    <s v="José Carlos"/>
    <x v="16"/>
    <n v="516"/>
    <x v="16"/>
    <n v="367"/>
    <x v="1"/>
  </r>
  <r>
    <n v="2"/>
    <x v="1"/>
    <x v="25"/>
    <s v="4 - 130"/>
    <n v="8"/>
    <s v="mm"/>
    <x v="0"/>
    <x v="1"/>
    <s v="Pedro Luiz"/>
    <x v="23"/>
    <n v="356"/>
    <x v="24"/>
    <n v="76"/>
    <x v="2"/>
  </r>
  <r>
    <n v="3"/>
    <x v="2"/>
    <x v="26"/>
    <s v="4 - 150"/>
    <n v="6"/>
    <s v="cm"/>
    <x v="1"/>
    <x v="2"/>
    <s v="Luiz Gonçalves"/>
    <x v="24"/>
    <n v="267"/>
    <x v="25"/>
    <n v="49"/>
    <x v="4"/>
  </r>
  <r>
    <s v="4"/>
    <x v="1"/>
    <x v="27"/>
    <s v="4 - 130"/>
    <n v="8"/>
    <s v="mm"/>
    <x v="1"/>
    <x v="4"/>
    <s v="Érica Roberta"/>
    <x v="25"/>
    <n v="356"/>
    <x v="26"/>
    <n v="195"/>
    <x v="6"/>
  </r>
  <r>
    <n v="3"/>
    <x v="0"/>
    <x v="28"/>
    <s v="0 - 110"/>
    <n v="7"/>
    <s v="shore"/>
    <x v="1"/>
    <x v="0"/>
    <s v="José Carlos"/>
    <x v="26"/>
    <n v="516"/>
    <x v="27"/>
    <n v="425"/>
    <x v="7"/>
  </r>
  <r>
    <n v="4"/>
    <x v="1"/>
    <x v="29"/>
    <s v="4 - 130"/>
    <n v="8"/>
    <s v="mm"/>
    <x v="1"/>
    <x v="1"/>
    <s v="Pedro Luiz"/>
    <x v="27"/>
    <n v="356"/>
    <x v="28"/>
    <n v="261"/>
    <x v="7"/>
  </r>
  <r>
    <n v="5"/>
    <x v="2"/>
    <x v="30"/>
    <s v="4 - 150"/>
    <n v="6"/>
    <s v="cm"/>
    <x v="1"/>
    <x v="2"/>
    <s v="Luiz Gonçalves"/>
    <x v="28"/>
    <n v="267"/>
    <x v="29"/>
    <n v="237"/>
    <x v="8"/>
  </r>
  <r>
    <s v="6"/>
    <x v="1"/>
    <x v="31"/>
    <s v="4 - 130"/>
    <n v="8"/>
    <s v="mm"/>
    <x v="0"/>
    <x v="4"/>
    <s v="Érica Roberta"/>
    <x v="29"/>
    <n v="356"/>
    <x v="30"/>
    <n v="95"/>
    <x v="0"/>
  </r>
  <r>
    <n v="7"/>
    <x v="0"/>
    <x v="32"/>
    <s v="0 - 110"/>
    <n v="7"/>
    <s v="shore"/>
    <x v="0"/>
    <x v="0"/>
    <s v="José Carlos"/>
    <x v="30"/>
    <n v="516"/>
    <x v="29"/>
    <n v="237"/>
    <x v="2"/>
  </r>
  <r>
    <n v="8"/>
    <x v="1"/>
    <x v="33"/>
    <s v="4 - 130"/>
    <n v="8"/>
    <s v="mm"/>
    <x v="0"/>
    <x v="1"/>
    <s v="Pedro Luiz"/>
    <x v="31"/>
    <n v="356"/>
    <x v="31"/>
    <n v="136"/>
    <x v="4"/>
  </r>
  <r>
    <s v="1"/>
    <x v="2"/>
    <x v="34"/>
    <s v="4 - 150"/>
    <n v="6"/>
    <s v="cm"/>
    <x v="0"/>
    <x v="2"/>
    <s v="Luiz Gonçalves"/>
    <x v="32"/>
    <n v="267"/>
    <x v="32"/>
    <n v="64"/>
    <x v="5"/>
  </r>
  <r>
    <n v="2"/>
    <x v="1"/>
    <x v="35"/>
    <s v="4 - 130"/>
    <n v="8"/>
    <s v="mm"/>
    <x v="0"/>
    <x v="4"/>
    <s v="Érica Roberta"/>
    <x v="33"/>
    <n v="356"/>
    <x v="33"/>
    <n v="284"/>
    <x v="7"/>
  </r>
  <r>
    <n v="3"/>
    <x v="0"/>
    <x v="36"/>
    <s v="0 - 110"/>
    <n v="7"/>
    <s v="shore"/>
    <x v="1"/>
    <x v="0"/>
    <s v="José Carlos"/>
    <x v="30"/>
    <n v="516"/>
    <x v="29"/>
    <n v="237"/>
    <x v="2"/>
  </r>
  <r>
    <s v="4"/>
    <x v="1"/>
    <x v="37"/>
    <s v="4 - 130"/>
    <n v="8"/>
    <s v="mm"/>
    <x v="1"/>
    <x v="1"/>
    <s v="Pedro Luiz"/>
    <x v="34"/>
    <n v="356"/>
    <x v="34"/>
    <n v="290"/>
    <x v="7"/>
  </r>
  <r>
    <n v="3"/>
    <x v="2"/>
    <x v="38"/>
    <s v="4 - 150"/>
    <n v="6"/>
    <s v="cm"/>
    <x v="1"/>
    <x v="2"/>
    <s v="Luiz Gonçalves"/>
    <x v="35"/>
    <n v="267"/>
    <x v="35"/>
    <n v="126"/>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3000000}" name="PivotTable4" cacheId="0" applyNumberFormats="0" applyBorderFormats="0" applyFontFormats="0" applyPatternFormats="0" applyAlignmentFormats="0" applyWidthHeightFormats="1" dataCaption="Values" updatedVersion="6" minRefreshableVersion="3" useAutoFormatting="1" rowGrandTotals="0" itemPrintTitles="1" createdVersion="5" indent="0" compact="0" compactData="0" multipleFieldFilters="0">
  <location ref="K5:M5" firstHeaderRow="1" firstDataRow="1" firstDataCol="3"/>
  <pivotFields count="14">
    <pivotField compact="0" outline="0" showAll="0" insertBlankRow="1" defaultSubtotal="0">
      <extLst>
        <ext xmlns:x14="http://schemas.microsoft.com/office/spreadsheetml/2009/9/main" uri="{2946ED86-A175-432a-8AC1-64E0C546D7DE}">
          <x14:pivotField fillDownLabels="1"/>
        </ext>
      </extLst>
    </pivotField>
    <pivotField compact="0" outline="0" showAll="0" insertBlankRow="1" defaultSubtotal="0">
      <items count="5">
        <item x="4"/>
        <item h="1" x="3"/>
        <item h="1" x="1"/>
        <item h="1" x="0"/>
        <item h="1" x="2"/>
      </items>
      <extLst>
        <ext xmlns:x14="http://schemas.microsoft.com/office/spreadsheetml/2009/9/main" uri="{2946ED86-A175-432a-8AC1-64E0C546D7DE}">
          <x14:pivotField fillDownLabels="1"/>
        </ext>
      </extLst>
    </pivotField>
    <pivotField compact="0" outline="0" showAll="0" insertBlankRow="1" defaultSubtotal="0">
      <items count="90">
        <item m="1" x="66"/>
        <item m="1" x="76"/>
        <item m="1" x="81"/>
        <item m="1" x="87"/>
        <item m="1" x="40"/>
        <item m="1" x="43"/>
        <item m="1" x="46"/>
        <item m="1" x="49"/>
        <item m="1" x="51"/>
        <item m="1" x="53"/>
        <item m="1" x="55"/>
        <item m="1" x="57"/>
        <item m="1" x="60"/>
        <item m="1" x="63"/>
        <item m="1" x="65"/>
        <item m="1" x="68"/>
        <item m="1" x="70"/>
        <item m="1" x="72"/>
        <item m="1" x="74"/>
        <item m="1" x="78"/>
        <item m="1" x="80"/>
        <item m="1" x="83"/>
        <item m="1" x="85"/>
        <item m="1" x="89"/>
        <item m="1" x="59"/>
        <item m="1" x="39"/>
        <item m="1" x="61"/>
        <item m="1" x="41"/>
        <item m="1" x="64"/>
        <item m="1" x="42"/>
        <item m="1" x="67"/>
        <item m="1" x="44"/>
        <item m="1" x="69"/>
        <item m="1" x="45"/>
        <item m="1" x="71"/>
        <item m="1" x="47"/>
        <item m="1" x="73"/>
        <item m="1" x="48"/>
        <item m="1" x="77"/>
        <item m="1" x="50"/>
        <item m="1" x="79"/>
        <item m="1" x="52"/>
        <item m="1" x="82"/>
        <item m="1" x="54"/>
        <item m="1" x="84"/>
        <item m="1" x="56"/>
        <item m="1" x="88"/>
        <item m="1" x="58"/>
        <item m="1" x="86"/>
        <item m="1" x="75"/>
        <item m="1" x="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s>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 axis="axisRow" compact="0" outline="0" showAll="0" insertBlankRow="1" defaultSubtotal="0">
      <items count="2">
        <item x="0"/>
        <item x="1"/>
      </items>
      <extLst>
        <ext xmlns:x14="http://schemas.microsoft.com/office/spreadsheetml/2009/9/main" uri="{2946ED86-A175-432a-8AC1-64E0C546D7DE}">
          <x14:pivotField fillDownLabels="1"/>
        </ext>
      </extLst>
    </pivotField>
    <pivotField compact="0" outline="0" showAll="0" insertBlankRow="1" defaultSubtotal="0">
      <items count="5">
        <item x="0"/>
        <item h="1" x="4"/>
        <item h="1" x="3"/>
        <item h="1" x="2"/>
        <item h="1" x="1"/>
      </items>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 axis="axisRow" compact="0" numFmtId="14" outline="0" showAll="0" insertBlankRow="1" defaultSubtotal="0">
      <items count="65">
        <item m="1" x="51"/>
        <item x="30"/>
        <item m="1" x="50"/>
        <item x="0"/>
        <item m="1" x="39"/>
        <item m="1" x="52"/>
        <item x="20"/>
        <item m="1" x="45"/>
        <item m="1" x="36"/>
        <item m="1" x="64"/>
        <item m="1" x="53"/>
        <item x="8"/>
        <item m="1" x="47"/>
        <item m="1" x="44"/>
        <item m="1" x="49"/>
        <item m="1" x="61"/>
        <item m="1" x="37"/>
        <item m="1" x="62"/>
        <item m="1" x="54"/>
        <item m="1" x="41"/>
        <item x="25"/>
        <item m="1" x="59"/>
        <item m="1" x="48"/>
        <item m="1" x="56"/>
        <item m="1" x="42"/>
        <item x="27"/>
        <item m="1" x="57"/>
        <item x="34"/>
        <item m="1" x="63"/>
        <item m="1" x="60"/>
        <item m="1" x="55"/>
        <item x="28"/>
        <item m="1" x="40"/>
        <item m="1" x="46"/>
        <item m="1" x="58"/>
        <item m="1" x="43"/>
        <item m="1" x="38"/>
        <item x="1"/>
        <item x="2"/>
        <item x="3"/>
        <item x="4"/>
        <item x="5"/>
        <item x="6"/>
        <item x="7"/>
        <item x="9"/>
        <item x="10"/>
        <item x="11"/>
        <item x="12"/>
        <item x="13"/>
        <item x="14"/>
        <item x="15"/>
        <item x="16"/>
        <item x="17"/>
        <item x="18"/>
        <item x="19"/>
        <item x="21"/>
        <item x="22"/>
        <item x="23"/>
        <item x="24"/>
        <item x="26"/>
        <item x="29"/>
        <item x="31"/>
        <item x="32"/>
        <item x="33"/>
        <item x="35"/>
      </items>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 axis="axisRow" compact="0" numFmtId="14" outline="0" showAll="0" insertBlankRow="1" defaultSubtotal="0">
      <items count="70">
        <item m="1" x="50"/>
        <item m="1" x="41"/>
        <item m="1" x="44"/>
        <item m="1" x="56"/>
        <item m="1" x="66"/>
        <item m="1" x="60"/>
        <item m="1" x="43"/>
        <item m="1" x="36"/>
        <item m="1" x="62"/>
        <item m="1" x="40"/>
        <item m="1" x="49"/>
        <item m="1" x="65"/>
        <item m="1" x="46"/>
        <item m="1" x="58"/>
        <item x="29"/>
        <item m="1" x="48"/>
        <item x="0"/>
        <item m="1" x="63"/>
        <item m="1" x="45"/>
        <item x="12"/>
        <item m="1" x="37"/>
        <item m="1" x="54"/>
        <item m="1" x="38"/>
        <item m="1" x="47"/>
        <item m="1" x="51"/>
        <item m="1" x="69"/>
        <item m="1" x="64"/>
        <item m="1" x="57"/>
        <item m="1" x="61"/>
        <item m="1" x="52"/>
        <item m="1" x="55"/>
        <item m="1" x="68"/>
        <item m="1" x="67"/>
        <item m="1" x="39"/>
        <item m="1" x="42"/>
        <item m="1" x="59"/>
        <item m="1" x="53"/>
        <item x="1"/>
        <item x="2"/>
        <item x="3"/>
        <item x="4"/>
        <item x="5"/>
        <item x="6"/>
        <item x="7"/>
        <item x="8"/>
        <item x="9"/>
        <item x="10"/>
        <item x="11"/>
        <item x="13"/>
        <item x="14"/>
        <item x="15"/>
        <item x="16"/>
        <item x="17"/>
        <item x="18"/>
        <item x="19"/>
        <item x="20"/>
        <item x="21"/>
        <item x="22"/>
        <item x="23"/>
        <item x="24"/>
        <item x="25"/>
        <item x="26"/>
        <item x="27"/>
        <item x="28"/>
        <item x="30"/>
        <item x="31"/>
        <item x="32"/>
        <item x="33"/>
        <item x="34"/>
        <item x="35"/>
      </items>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 compact="0" outline="0" showAll="0" insertBlankRow="1" defaultSubtotal="0">
      <extLst>
        <ext xmlns:x14="http://schemas.microsoft.com/office/spreadsheetml/2009/9/main" uri="{2946ED86-A175-432a-8AC1-64E0C546D7DE}">
          <x14:pivotField fillDownLabels="1"/>
        </ext>
      </extLst>
    </pivotField>
  </pivotFields>
  <rowFields count="3">
    <field x="9"/>
    <field x="6"/>
    <field x="11"/>
  </rowFields>
  <colItems count="1">
    <i/>
  </colItems>
  <formats count="159">
    <format dxfId="991">
      <pivotArea type="origin" dataOnly="0" labelOnly="1" outline="0" fieldPosition="0"/>
    </format>
    <format dxfId="990">
      <pivotArea type="all" dataOnly="0" outline="0" fieldPosition="0"/>
    </format>
    <format dxfId="989">
      <pivotArea field="9" type="button" dataOnly="0" labelOnly="1" outline="0" axis="axisRow" fieldPosition="0"/>
    </format>
    <format dxfId="988">
      <pivotArea field="6" type="button" dataOnly="0" labelOnly="1" outline="0" axis="axisRow" fieldPosition="1"/>
    </format>
    <format dxfId="987">
      <pivotArea field="11" type="button" dataOnly="0" labelOnly="1" outline="0" axis="axisRow" fieldPosition="2"/>
    </format>
    <format dxfId="986">
      <pivotArea dataOnly="0" labelOnly="1" outline="0" fieldPosition="0">
        <references count="1">
          <reference field="9" count="0"/>
        </references>
      </pivotArea>
    </format>
    <format dxfId="985">
      <pivotArea dataOnly="0" labelOnly="1" outline="0" fieldPosition="0">
        <references count="2">
          <reference field="6" count="0"/>
          <reference field="9" count="1" selected="0">
            <x v="1"/>
          </reference>
        </references>
      </pivotArea>
    </format>
    <format dxfId="984">
      <pivotArea dataOnly="0" labelOnly="1" outline="0" fieldPosition="0">
        <references count="2">
          <reference field="6" count="1">
            <x v="0"/>
          </reference>
          <reference field="9" count="1" selected="0">
            <x v="3"/>
          </reference>
        </references>
      </pivotArea>
    </format>
    <format dxfId="983">
      <pivotArea dataOnly="0" labelOnly="1" outline="0" fieldPosition="0">
        <references count="2">
          <reference field="6" count="1">
            <x v="0"/>
          </reference>
          <reference field="9" count="1" selected="0">
            <x v="6"/>
          </reference>
        </references>
      </pivotArea>
    </format>
    <format dxfId="982">
      <pivotArea dataOnly="0" labelOnly="1" outline="0" fieldPosition="0">
        <references count="2">
          <reference field="6" count="1">
            <x v="0"/>
          </reference>
          <reference field="9" count="1" selected="0">
            <x v="11"/>
          </reference>
        </references>
      </pivotArea>
    </format>
    <format dxfId="981">
      <pivotArea dataOnly="0" labelOnly="1" outline="0" fieldPosition="0">
        <references count="2">
          <reference field="6" count="1">
            <x v="1"/>
          </reference>
          <reference field="9" count="1" selected="0">
            <x v="20"/>
          </reference>
        </references>
      </pivotArea>
    </format>
    <format dxfId="980">
      <pivotArea dataOnly="0" labelOnly="1" outline="0" fieldPosition="0">
        <references count="2">
          <reference field="6" count="1">
            <x v="1"/>
          </reference>
          <reference field="9" count="1" selected="0">
            <x v="25"/>
          </reference>
        </references>
      </pivotArea>
    </format>
    <format dxfId="979">
      <pivotArea dataOnly="0" labelOnly="1" outline="0" fieldPosition="0">
        <references count="2">
          <reference field="6" count="1">
            <x v="1"/>
          </reference>
          <reference field="9" count="1" selected="0">
            <x v="27"/>
          </reference>
        </references>
      </pivotArea>
    </format>
    <format dxfId="978">
      <pivotArea dataOnly="0" labelOnly="1" outline="0" fieldPosition="0">
        <references count="2">
          <reference field="6" count="1">
            <x v="1"/>
          </reference>
          <reference field="9" count="1" selected="0">
            <x v="31"/>
          </reference>
        </references>
      </pivotArea>
    </format>
    <format dxfId="977">
      <pivotArea dataOnly="0" labelOnly="1" outline="0" fieldPosition="0">
        <references count="2">
          <reference field="6" count="1">
            <x v="0"/>
          </reference>
          <reference field="9" count="1" selected="0">
            <x v="37"/>
          </reference>
        </references>
      </pivotArea>
    </format>
    <format dxfId="976">
      <pivotArea dataOnly="0" labelOnly="1" outline="0" fieldPosition="0">
        <references count="2">
          <reference field="6" count="1">
            <x v="1"/>
          </reference>
          <reference field="9" count="1" selected="0">
            <x v="38"/>
          </reference>
        </references>
      </pivotArea>
    </format>
    <format dxfId="975">
      <pivotArea dataOnly="0" labelOnly="1" outline="0" fieldPosition="0">
        <references count="2">
          <reference field="6" count="1">
            <x v="1"/>
          </reference>
          <reference field="9" count="1" selected="0">
            <x v="39"/>
          </reference>
        </references>
      </pivotArea>
    </format>
    <format dxfId="974">
      <pivotArea dataOnly="0" labelOnly="1" outline="0" fieldPosition="0">
        <references count="2">
          <reference field="6" count="0"/>
          <reference field="9" count="1" selected="0">
            <x v="40"/>
          </reference>
        </references>
      </pivotArea>
    </format>
    <format dxfId="973">
      <pivotArea dataOnly="0" labelOnly="1" outline="0" fieldPosition="0">
        <references count="2">
          <reference field="6" count="1">
            <x v="0"/>
          </reference>
          <reference field="9" count="1" selected="0">
            <x v="41"/>
          </reference>
        </references>
      </pivotArea>
    </format>
    <format dxfId="972">
      <pivotArea dataOnly="0" labelOnly="1" outline="0" fieldPosition="0">
        <references count="2">
          <reference field="6" count="1">
            <x v="0"/>
          </reference>
          <reference field="9" count="1" selected="0">
            <x v="42"/>
          </reference>
        </references>
      </pivotArea>
    </format>
    <format dxfId="971">
      <pivotArea dataOnly="0" labelOnly="1" outline="0" fieldPosition="0">
        <references count="2">
          <reference field="6" count="1">
            <x v="0"/>
          </reference>
          <reference field="9" count="1" selected="0">
            <x v="43"/>
          </reference>
        </references>
      </pivotArea>
    </format>
    <format dxfId="970">
      <pivotArea dataOnly="0" labelOnly="1" outline="0" fieldPosition="0">
        <references count="2">
          <reference field="6" count="1">
            <x v="0"/>
          </reference>
          <reference field="9" count="1" selected="0">
            <x v="44"/>
          </reference>
        </references>
      </pivotArea>
    </format>
    <format dxfId="969">
      <pivotArea dataOnly="0" labelOnly="1" outline="0" fieldPosition="0">
        <references count="2">
          <reference field="6" count="1">
            <x v="1"/>
          </reference>
          <reference field="9" count="1" selected="0">
            <x v="45"/>
          </reference>
        </references>
      </pivotArea>
    </format>
    <format dxfId="968">
      <pivotArea dataOnly="0" labelOnly="1" outline="0" fieldPosition="0">
        <references count="2">
          <reference field="6" count="1">
            <x v="1"/>
          </reference>
          <reference field="9" count="1" selected="0">
            <x v="46"/>
          </reference>
        </references>
      </pivotArea>
    </format>
    <format dxfId="967">
      <pivotArea dataOnly="0" labelOnly="1" outline="0" fieldPosition="0">
        <references count="2">
          <reference field="6" count="1">
            <x v="0"/>
          </reference>
          <reference field="9" count="1" selected="0">
            <x v="47"/>
          </reference>
        </references>
      </pivotArea>
    </format>
    <format dxfId="966">
      <pivotArea dataOnly="0" labelOnly="1" outline="0" fieldPosition="0">
        <references count="2">
          <reference field="6" count="1">
            <x v="0"/>
          </reference>
          <reference field="9" count="1" selected="0">
            <x v="48"/>
          </reference>
        </references>
      </pivotArea>
    </format>
    <format dxfId="965">
      <pivotArea dataOnly="0" labelOnly="1" outline="0" fieldPosition="0">
        <references count="2">
          <reference field="6" count="1">
            <x v="0"/>
          </reference>
          <reference field="9" count="1" selected="0">
            <x v="49"/>
          </reference>
        </references>
      </pivotArea>
    </format>
    <format dxfId="964">
      <pivotArea dataOnly="0" labelOnly="1" outline="0" fieldPosition="0">
        <references count="2">
          <reference field="6" count="1">
            <x v="1"/>
          </reference>
          <reference field="9" count="1" selected="0">
            <x v="50"/>
          </reference>
        </references>
      </pivotArea>
    </format>
    <format dxfId="963">
      <pivotArea dataOnly="0" labelOnly="1" outline="0" fieldPosition="0">
        <references count="2">
          <reference field="6" count="1">
            <x v="0"/>
          </reference>
          <reference field="9" count="1" selected="0">
            <x v="51"/>
          </reference>
        </references>
      </pivotArea>
    </format>
    <format dxfId="962">
      <pivotArea dataOnly="0" labelOnly="1" outline="0" fieldPosition="0">
        <references count="2">
          <reference field="6" count="1">
            <x v="0"/>
          </reference>
          <reference field="9" count="1" selected="0">
            <x v="52"/>
          </reference>
        </references>
      </pivotArea>
    </format>
    <format dxfId="961">
      <pivotArea dataOnly="0" labelOnly="1" outline="0" fieldPosition="0">
        <references count="2">
          <reference field="6" count="1">
            <x v="1"/>
          </reference>
          <reference field="9" count="1" selected="0">
            <x v="53"/>
          </reference>
        </references>
      </pivotArea>
    </format>
    <format dxfId="960">
      <pivotArea dataOnly="0" labelOnly="1" outline="0" fieldPosition="0">
        <references count="2">
          <reference field="6" count="1">
            <x v="1"/>
          </reference>
          <reference field="9" count="1" selected="0">
            <x v="54"/>
          </reference>
        </references>
      </pivotArea>
    </format>
    <format dxfId="959">
      <pivotArea dataOnly="0" labelOnly="1" outline="0" fieldPosition="0">
        <references count="2">
          <reference field="6" count="1">
            <x v="0"/>
          </reference>
          <reference field="9" count="1" selected="0">
            <x v="55"/>
          </reference>
        </references>
      </pivotArea>
    </format>
    <format dxfId="958">
      <pivotArea dataOnly="0" labelOnly="1" outline="0" fieldPosition="0">
        <references count="2">
          <reference field="6" count="1">
            <x v="0"/>
          </reference>
          <reference field="9" count="1" selected="0">
            <x v="56"/>
          </reference>
        </references>
      </pivotArea>
    </format>
    <format dxfId="957">
      <pivotArea dataOnly="0" labelOnly="1" outline="0" fieldPosition="0">
        <references count="2">
          <reference field="6" count="1">
            <x v="0"/>
          </reference>
          <reference field="9" count="1" selected="0">
            <x v="57"/>
          </reference>
        </references>
      </pivotArea>
    </format>
    <format dxfId="956">
      <pivotArea dataOnly="0" labelOnly="1" outline="0" fieldPosition="0">
        <references count="2">
          <reference field="6" count="1">
            <x v="1"/>
          </reference>
          <reference field="9" count="1" selected="0">
            <x v="58"/>
          </reference>
        </references>
      </pivotArea>
    </format>
    <format dxfId="955">
      <pivotArea dataOnly="0" labelOnly="1" outline="0" fieldPosition="0">
        <references count="2">
          <reference field="6" count="1">
            <x v="1"/>
          </reference>
          <reference field="9" count="1" selected="0">
            <x v="59"/>
          </reference>
        </references>
      </pivotArea>
    </format>
    <format dxfId="954">
      <pivotArea dataOnly="0" labelOnly="1" outline="0" fieldPosition="0">
        <references count="2">
          <reference field="6" count="1">
            <x v="0"/>
          </reference>
          <reference field="9" count="1" selected="0">
            <x v="60"/>
          </reference>
        </references>
      </pivotArea>
    </format>
    <format dxfId="953">
      <pivotArea dataOnly="0" labelOnly="1" outline="0" fieldPosition="0">
        <references count="2">
          <reference field="6" count="1">
            <x v="0"/>
          </reference>
          <reference field="9" count="1" selected="0">
            <x v="61"/>
          </reference>
        </references>
      </pivotArea>
    </format>
    <format dxfId="952">
      <pivotArea dataOnly="0" labelOnly="1" outline="0" fieldPosition="0">
        <references count="2">
          <reference field="6" count="1">
            <x v="0"/>
          </reference>
          <reference field="9" count="1" selected="0">
            <x v="62"/>
          </reference>
        </references>
      </pivotArea>
    </format>
    <format dxfId="951">
      <pivotArea dataOnly="0" labelOnly="1" outline="0" fieldPosition="0">
        <references count="2">
          <reference field="6" count="1">
            <x v="0"/>
          </reference>
          <reference field="9" count="1" selected="0">
            <x v="63"/>
          </reference>
        </references>
      </pivotArea>
    </format>
    <format dxfId="950">
      <pivotArea dataOnly="0" labelOnly="1" outline="0" fieldPosition="0">
        <references count="2">
          <reference field="6" count="1">
            <x v="1"/>
          </reference>
          <reference field="9" count="1" selected="0">
            <x v="64"/>
          </reference>
        </references>
      </pivotArea>
    </format>
    <format dxfId="949">
      <pivotArea dataOnly="0" labelOnly="1" outline="0" fieldPosition="0">
        <references count="3">
          <reference field="6" count="1" selected="0">
            <x v="0"/>
          </reference>
          <reference field="9" count="1" selected="0">
            <x v="1"/>
          </reference>
          <reference field="11" count="1">
            <x v="14"/>
          </reference>
        </references>
      </pivotArea>
    </format>
    <format dxfId="948">
      <pivotArea dataOnly="0" labelOnly="1" outline="0" fieldPosition="0">
        <references count="3">
          <reference field="6" count="1" selected="0">
            <x v="1"/>
          </reference>
          <reference field="9" count="1" selected="0">
            <x v="1"/>
          </reference>
          <reference field="11" count="1">
            <x v="14"/>
          </reference>
        </references>
      </pivotArea>
    </format>
    <format dxfId="947">
      <pivotArea dataOnly="0" labelOnly="1" outline="0" fieldPosition="0">
        <references count="3">
          <reference field="6" count="1" selected="0">
            <x v="0"/>
          </reference>
          <reference field="9" count="1" selected="0">
            <x v="3"/>
          </reference>
          <reference field="11" count="1">
            <x v="16"/>
          </reference>
        </references>
      </pivotArea>
    </format>
    <format dxfId="946">
      <pivotArea dataOnly="0" labelOnly="1" outline="0" fieldPosition="0">
        <references count="3">
          <reference field="6" count="1" selected="0">
            <x v="0"/>
          </reference>
          <reference field="9" count="1" selected="0">
            <x v="6"/>
          </reference>
          <reference field="11" count="1">
            <x v="55"/>
          </reference>
        </references>
      </pivotArea>
    </format>
    <format dxfId="945">
      <pivotArea dataOnly="0" labelOnly="1" outline="0" fieldPosition="0">
        <references count="3">
          <reference field="6" count="1" selected="0">
            <x v="0"/>
          </reference>
          <reference field="9" count="1" selected="0">
            <x v="11"/>
          </reference>
          <reference field="11" count="1">
            <x v="44"/>
          </reference>
        </references>
      </pivotArea>
    </format>
    <format dxfId="944">
      <pivotArea dataOnly="0" labelOnly="1" outline="0" fieldPosition="0">
        <references count="3">
          <reference field="6" count="1" selected="0">
            <x v="1"/>
          </reference>
          <reference field="9" count="1" selected="0">
            <x v="20"/>
          </reference>
          <reference field="11" count="1">
            <x v="61"/>
          </reference>
        </references>
      </pivotArea>
    </format>
    <format dxfId="943">
      <pivotArea dataOnly="0" labelOnly="1" outline="0" fieldPosition="0">
        <references count="3">
          <reference field="6" count="1" selected="0">
            <x v="1"/>
          </reference>
          <reference field="9" count="1" selected="0">
            <x v="25"/>
          </reference>
          <reference field="11" count="1">
            <x v="63"/>
          </reference>
        </references>
      </pivotArea>
    </format>
    <format dxfId="942">
      <pivotArea dataOnly="0" labelOnly="1" outline="0" fieldPosition="0">
        <references count="3">
          <reference field="6" count="1" selected="0">
            <x v="1"/>
          </reference>
          <reference field="9" count="1" selected="0">
            <x v="27"/>
          </reference>
          <reference field="11" count="1">
            <x v="68"/>
          </reference>
        </references>
      </pivotArea>
    </format>
    <format dxfId="941">
      <pivotArea dataOnly="0" labelOnly="1" outline="0" fieldPosition="0">
        <references count="3">
          <reference field="6" count="1" selected="0">
            <x v="1"/>
          </reference>
          <reference field="9" count="1" selected="0">
            <x v="31"/>
          </reference>
          <reference field="11" count="1">
            <x v="14"/>
          </reference>
        </references>
      </pivotArea>
    </format>
    <format dxfId="940">
      <pivotArea dataOnly="0" labelOnly="1" outline="0" fieldPosition="0">
        <references count="3">
          <reference field="6" count="1" selected="0">
            <x v="0"/>
          </reference>
          <reference field="9" count="1" selected="0">
            <x v="37"/>
          </reference>
          <reference field="11" count="1">
            <x v="37"/>
          </reference>
        </references>
      </pivotArea>
    </format>
    <format dxfId="939">
      <pivotArea dataOnly="0" labelOnly="1" outline="0" fieldPosition="0">
        <references count="3">
          <reference field="6" count="1" selected="0">
            <x v="1"/>
          </reference>
          <reference field="9" count="1" selected="0">
            <x v="38"/>
          </reference>
          <reference field="11" count="1">
            <x v="38"/>
          </reference>
        </references>
      </pivotArea>
    </format>
    <format dxfId="938">
      <pivotArea dataOnly="0" labelOnly="1" outline="0" fieldPosition="0">
        <references count="3">
          <reference field="6" count="1" selected="0">
            <x v="1"/>
          </reference>
          <reference field="9" count="1" selected="0">
            <x v="39"/>
          </reference>
          <reference field="11" count="1">
            <x v="39"/>
          </reference>
        </references>
      </pivotArea>
    </format>
    <format dxfId="937">
      <pivotArea dataOnly="0" labelOnly="1" outline="0" fieldPosition="0">
        <references count="3">
          <reference field="6" count="1" selected="0">
            <x v="0"/>
          </reference>
          <reference field="9" count="1" selected="0">
            <x v="40"/>
          </reference>
          <reference field="11" count="1">
            <x v="40"/>
          </reference>
        </references>
      </pivotArea>
    </format>
    <format dxfId="936">
      <pivotArea dataOnly="0" labelOnly="1" outline="0" fieldPosition="0">
        <references count="3">
          <reference field="6" count="1" selected="0">
            <x v="1"/>
          </reference>
          <reference field="9" count="1" selected="0">
            <x v="40"/>
          </reference>
          <reference field="11" count="1">
            <x v="58"/>
          </reference>
        </references>
      </pivotArea>
    </format>
    <format dxfId="935">
      <pivotArea dataOnly="0" labelOnly="1" outline="0" fieldPosition="0">
        <references count="3">
          <reference field="6" count="1" selected="0">
            <x v="0"/>
          </reference>
          <reference field="9" count="1" selected="0">
            <x v="41"/>
          </reference>
          <reference field="11" count="1">
            <x v="41"/>
          </reference>
        </references>
      </pivotArea>
    </format>
    <format dxfId="934">
      <pivotArea dataOnly="0" labelOnly="1" outline="0" fieldPosition="0">
        <references count="3">
          <reference field="6" count="1" selected="0">
            <x v="0"/>
          </reference>
          <reference field="9" count="1" selected="0">
            <x v="42"/>
          </reference>
          <reference field="11" count="1">
            <x v="42"/>
          </reference>
        </references>
      </pivotArea>
    </format>
    <format dxfId="933">
      <pivotArea dataOnly="0" labelOnly="1" outline="0" fieldPosition="0">
        <references count="3">
          <reference field="6" count="1" selected="0">
            <x v="0"/>
          </reference>
          <reference field="9" count="1" selected="0">
            <x v="43"/>
          </reference>
          <reference field="11" count="1">
            <x v="43"/>
          </reference>
        </references>
      </pivotArea>
    </format>
    <format dxfId="932">
      <pivotArea dataOnly="0" labelOnly="1" outline="0" fieldPosition="0">
        <references count="3">
          <reference field="6" count="1" selected="0">
            <x v="0"/>
          </reference>
          <reference field="9" count="1" selected="0">
            <x v="44"/>
          </reference>
          <reference field="11" count="1">
            <x v="45"/>
          </reference>
        </references>
      </pivotArea>
    </format>
    <format dxfId="931">
      <pivotArea dataOnly="0" labelOnly="1" outline="0" fieldPosition="0">
        <references count="3">
          <reference field="6" count="1" selected="0">
            <x v="1"/>
          </reference>
          <reference field="9" count="1" selected="0">
            <x v="45"/>
          </reference>
          <reference field="11" count="1">
            <x v="46"/>
          </reference>
        </references>
      </pivotArea>
    </format>
    <format dxfId="930">
      <pivotArea dataOnly="0" labelOnly="1" outline="0" fieldPosition="0">
        <references count="3">
          <reference field="6" count="1" selected="0">
            <x v="1"/>
          </reference>
          <reference field="9" count="1" selected="0">
            <x v="46"/>
          </reference>
          <reference field="11" count="1">
            <x v="47"/>
          </reference>
        </references>
      </pivotArea>
    </format>
    <format dxfId="929">
      <pivotArea dataOnly="0" labelOnly="1" outline="0" fieldPosition="0">
        <references count="3">
          <reference field="6" count="1" selected="0">
            <x v="0"/>
          </reference>
          <reference field="9" count="1" selected="0">
            <x v="47"/>
          </reference>
          <reference field="11" count="1">
            <x v="19"/>
          </reference>
        </references>
      </pivotArea>
    </format>
    <format dxfId="928">
      <pivotArea dataOnly="0" labelOnly="1" outline="0" fieldPosition="0">
        <references count="3">
          <reference field="6" count="1" selected="0">
            <x v="0"/>
          </reference>
          <reference field="9" count="1" selected="0">
            <x v="48"/>
          </reference>
          <reference field="11" count="1">
            <x v="48"/>
          </reference>
        </references>
      </pivotArea>
    </format>
    <format dxfId="927">
      <pivotArea dataOnly="0" labelOnly="1" outline="0" fieldPosition="0">
        <references count="3">
          <reference field="6" count="1" selected="0">
            <x v="0"/>
          </reference>
          <reference field="9" count="1" selected="0">
            <x v="49"/>
          </reference>
          <reference field="11" count="1">
            <x v="49"/>
          </reference>
        </references>
      </pivotArea>
    </format>
    <format dxfId="926">
      <pivotArea dataOnly="0" labelOnly="1" outline="0" fieldPosition="0">
        <references count="3">
          <reference field="6" count="1" selected="0">
            <x v="1"/>
          </reference>
          <reference field="9" count="1" selected="0">
            <x v="50"/>
          </reference>
          <reference field="11" count="1">
            <x v="50"/>
          </reference>
        </references>
      </pivotArea>
    </format>
    <format dxfId="925">
      <pivotArea dataOnly="0" labelOnly="1" outline="0" fieldPosition="0">
        <references count="3">
          <reference field="6" count="1" selected="0">
            <x v="0"/>
          </reference>
          <reference field="9" count="1" selected="0">
            <x v="51"/>
          </reference>
          <reference field="11" count="1">
            <x v="51"/>
          </reference>
        </references>
      </pivotArea>
    </format>
    <format dxfId="924">
      <pivotArea dataOnly="0" labelOnly="1" outline="0" fieldPosition="0">
        <references count="3">
          <reference field="6" count="1" selected="0">
            <x v="0"/>
          </reference>
          <reference field="9" count="1" selected="0">
            <x v="52"/>
          </reference>
          <reference field="11" count="1">
            <x v="52"/>
          </reference>
        </references>
      </pivotArea>
    </format>
    <format dxfId="923">
      <pivotArea dataOnly="0" labelOnly="1" outline="0" fieldPosition="0">
        <references count="3">
          <reference field="6" count="1" selected="0">
            <x v="1"/>
          </reference>
          <reference field="9" count="1" selected="0">
            <x v="53"/>
          </reference>
          <reference field="11" count="1">
            <x v="53"/>
          </reference>
        </references>
      </pivotArea>
    </format>
    <format dxfId="922">
      <pivotArea dataOnly="0" labelOnly="1" outline="0" fieldPosition="0">
        <references count="3">
          <reference field="6" count="1" selected="0">
            <x v="1"/>
          </reference>
          <reference field="9" count="1" selected="0">
            <x v="54"/>
          </reference>
          <reference field="11" count="1">
            <x v="54"/>
          </reference>
        </references>
      </pivotArea>
    </format>
    <format dxfId="921">
      <pivotArea dataOnly="0" labelOnly="1" outline="0" fieldPosition="0">
        <references count="3">
          <reference field="6" count="1" selected="0">
            <x v="0"/>
          </reference>
          <reference field="9" count="1" selected="0">
            <x v="55"/>
          </reference>
          <reference field="11" count="1">
            <x v="56"/>
          </reference>
        </references>
      </pivotArea>
    </format>
    <format dxfId="920">
      <pivotArea dataOnly="0" labelOnly="1" outline="0" fieldPosition="0">
        <references count="3">
          <reference field="6" count="1" selected="0">
            <x v="0"/>
          </reference>
          <reference field="9" count="1" selected="0">
            <x v="56"/>
          </reference>
          <reference field="11" count="1">
            <x v="57"/>
          </reference>
        </references>
      </pivotArea>
    </format>
    <format dxfId="919">
      <pivotArea dataOnly="0" labelOnly="1" outline="0" fieldPosition="0">
        <references count="3">
          <reference field="6" count="1" selected="0">
            <x v="0"/>
          </reference>
          <reference field="9" count="1" selected="0">
            <x v="57"/>
          </reference>
          <reference field="11" count="1">
            <x v="59"/>
          </reference>
        </references>
      </pivotArea>
    </format>
    <format dxfId="918">
      <pivotArea dataOnly="0" labelOnly="1" outline="0" fieldPosition="0">
        <references count="3">
          <reference field="6" count="1" selected="0">
            <x v="1"/>
          </reference>
          <reference field="9" count="1" selected="0">
            <x v="58"/>
          </reference>
          <reference field="11" count="1">
            <x v="60"/>
          </reference>
        </references>
      </pivotArea>
    </format>
    <format dxfId="917">
      <pivotArea dataOnly="0" labelOnly="1" outline="0" fieldPosition="0">
        <references count="3">
          <reference field="6" count="1" selected="0">
            <x v="1"/>
          </reference>
          <reference field="9" count="1" selected="0">
            <x v="59"/>
          </reference>
          <reference field="11" count="1">
            <x v="62"/>
          </reference>
        </references>
      </pivotArea>
    </format>
    <format dxfId="916">
      <pivotArea dataOnly="0" labelOnly="1" outline="0" fieldPosition="0">
        <references count="3">
          <reference field="6" count="1" selected="0">
            <x v="0"/>
          </reference>
          <reference field="9" count="1" selected="0">
            <x v="60"/>
          </reference>
          <reference field="11" count="1">
            <x v="64"/>
          </reference>
        </references>
      </pivotArea>
    </format>
    <format dxfId="915">
      <pivotArea dataOnly="0" labelOnly="1" outline="0" fieldPosition="0">
        <references count="3">
          <reference field="6" count="1" selected="0">
            <x v="0"/>
          </reference>
          <reference field="9" count="1" selected="0">
            <x v="61"/>
          </reference>
          <reference field="11" count="1">
            <x v="65"/>
          </reference>
        </references>
      </pivotArea>
    </format>
    <format dxfId="914">
      <pivotArea dataOnly="0" labelOnly="1" outline="0" fieldPosition="0">
        <references count="3">
          <reference field="6" count="1" selected="0">
            <x v="0"/>
          </reference>
          <reference field="9" count="1" selected="0">
            <x v="62"/>
          </reference>
          <reference field="11" count="1">
            <x v="66"/>
          </reference>
        </references>
      </pivotArea>
    </format>
    <format dxfId="913">
      <pivotArea dataOnly="0" labelOnly="1" outline="0" fieldPosition="0">
        <references count="3">
          <reference field="6" count="1" selected="0">
            <x v="0"/>
          </reference>
          <reference field="9" count="1" selected="0">
            <x v="63"/>
          </reference>
          <reference field="11" count="1">
            <x v="67"/>
          </reference>
        </references>
      </pivotArea>
    </format>
    <format dxfId="912">
      <pivotArea dataOnly="0" labelOnly="1" outline="0" fieldPosition="0">
        <references count="3">
          <reference field="6" count="1" selected="0">
            <x v="1"/>
          </reference>
          <reference field="9" count="1" selected="0">
            <x v="64"/>
          </reference>
          <reference field="11" count="1">
            <x v="69"/>
          </reference>
        </references>
      </pivotArea>
    </format>
    <format dxfId="911">
      <pivotArea type="all" dataOnly="0" outline="0" fieldPosition="0"/>
    </format>
    <format dxfId="910">
      <pivotArea field="9" type="button" dataOnly="0" labelOnly="1" outline="0" axis="axisRow" fieldPosition="0"/>
    </format>
    <format dxfId="909">
      <pivotArea field="6" type="button" dataOnly="0" labelOnly="1" outline="0" axis="axisRow" fieldPosition="1"/>
    </format>
    <format dxfId="908">
      <pivotArea field="11" type="button" dataOnly="0" labelOnly="1" outline="0" axis="axisRow" fieldPosition="2"/>
    </format>
    <format dxfId="907">
      <pivotArea dataOnly="0" labelOnly="1" outline="0" fieldPosition="0">
        <references count="1">
          <reference field="9" count="0"/>
        </references>
      </pivotArea>
    </format>
    <format dxfId="906">
      <pivotArea dataOnly="0" labelOnly="1" outline="0" fieldPosition="0">
        <references count="2">
          <reference field="6" count="0"/>
          <reference field="9" count="1" selected="0">
            <x v="1"/>
          </reference>
        </references>
      </pivotArea>
    </format>
    <format dxfId="905">
      <pivotArea dataOnly="0" labelOnly="1" outline="0" fieldPosition="0">
        <references count="2">
          <reference field="6" count="1">
            <x v="0"/>
          </reference>
          <reference field="9" count="1" selected="0">
            <x v="3"/>
          </reference>
        </references>
      </pivotArea>
    </format>
    <format dxfId="904">
      <pivotArea dataOnly="0" labelOnly="1" outline="0" fieldPosition="0">
        <references count="2">
          <reference field="6" count="1">
            <x v="0"/>
          </reference>
          <reference field="9" count="1" selected="0">
            <x v="6"/>
          </reference>
        </references>
      </pivotArea>
    </format>
    <format dxfId="903">
      <pivotArea dataOnly="0" labelOnly="1" outline="0" fieldPosition="0">
        <references count="2">
          <reference field="6" count="1">
            <x v="0"/>
          </reference>
          <reference field="9" count="1" selected="0">
            <x v="11"/>
          </reference>
        </references>
      </pivotArea>
    </format>
    <format dxfId="902">
      <pivotArea dataOnly="0" labelOnly="1" outline="0" fieldPosition="0">
        <references count="2">
          <reference field="6" count="1">
            <x v="1"/>
          </reference>
          <reference field="9" count="1" selected="0">
            <x v="20"/>
          </reference>
        </references>
      </pivotArea>
    </format>
    <format dxfId="901">
      <pivotArea dataOnly="0" labelOnly="1" outline="0" fieldPosition="0">
        <references count="2">
          <reference field="6" count="1">
            <x v="1"/>
          </reference>
          <reference field="9" count="1" selected="0">
            <x v="25"/>
          </reference>
        </references>
      </pivotArea>
    </format>
    <format dxfId="900">
      <pivotArea dataOnly="0" labelOnly="1" outline="0" fieldPosition="0">
        <references count="2">
          <reference field="6" count="1">
            <x v="1"/>
          </reference>
          <reference field="9" count="1" selected="0">
            <x v="27"/>
          </reference>
        </references>
      </pivotArea>
    </format>
    <format dxfId="899">
      <pivotArea dataOnly="0" labelOnly="1" outline="0" fieldPosition="0">
        <references count="2">
          <reference field="6" count="1">
            <x v="1"/>
          </reference>
          <reference field="9" count="1" selected="0">
            <x v="31"/>
          </reference>
        </references>
      </pivotArea>
    </format>
    <format dxfId="898">
      <pivotArea dataOnly="0" labelOnly="1" outline="0" fieldPosition="0">
        <references count="2">
          <reference field="6" count="1">
            <x v="0"/>
          </reference>
          <reference field="9" count="1" selected="0">
            <x v="37"/>
          </reference>
        </references>
      </pivotArea>
    </format>
    <format dxfId="897">
      <pivotArea dataOnly="0" labelOnly="1" outline="0" fieldPosition="0">
        <references count="2">
          <reference field="6" count="1">
            <x v="1"/>
          </reference>
          <reference field="9" count="1" selected="0">
            <x v="38"/>
          </reference>
        </references>
      </pivotArea>
    </format>
    <format dxfId="896">
      <pivotArea dataOnly="0" labelOnly="1" outline="0" fieldPosition="0">
        <references count="2">
          <reference field="6" count="1">
            <x v="1"/>
          </reference>
          <reference field="9" count="1" selected="0">
            <x v="39"/>
          </reference>
        </references>
      </pivotArea>
    </format>
    <format dxfId="895">
      <pivotArea dataOnly="0" labelOnly="1" outline="0" fieldPosition="0">
        <references count="2">
          <reference field="6" count="0"/>
          <reference field="9" count="1" selected="0">
            <x v="40"/>
          </reference>
        </references>
      </pivotArea>
    </format>
    <format dxfId="894">
      <pivotArea dataOnly="0" labelOnly="1" outline="0" fieldPosition="0">
        <references count="2">
          <reference field="6" count="1">
            <x v="0"/>
          </reference>
          <reference field="9" count="1" selected="0">
            <x v="41"/>
          </reference>
        </references>
      </pivotArea>
    </format>
    <format dxfId="893">
      <pivotArea dataOnly="0" labelOnly="1" outline="0" fieldPosition="0">
        <references count="2">
          <reference field="6" count="1">
            <x v="0"/>
          </reference>
          <reference field="9" count="1" selected="0">
            <x v="42"/>
          </reference>
        </references>
      </pivotArea>
    </format>
    <format dxfId="892">
      <pivotArea dataOnly="0" labelOnly="1" outline="0" fieldPosition="0">
        <references count="2">
          <reference field="6" count="1">
            <x v="0"/>
          </reference>
          <reference field="9" count="1" selected="0">
            <x v="43"/>
          </reference>
        </references>
      </pivotArea>
    </format>
    <format dxfId="891">
      <pivotArea dataOnly="0" labelOnly="1" outline="0" fieldPosition="0">
        <references count="2">
          <reference field="6" count="1">
            <x v="0"/>
          </reference>
          <reference field="9" count="1" selected="0">
            <x v="44"/>
          </reference>
        </references>
      </pivotArea>
    </format>
    <format dxfId="890">
      <pivotArea dataOnly="0" labelOnly="1" outline="0" fieldPosition="0">
        <references count="2">
          <reference field="6" count="1">
            <x v="1"/>
          </reference>
          <reference field="9" count="1" selected="0">
            <x v="45"/>
          </reference>
        </references>
      </pivotArea>
    </format>
    <format dxfId="889">
      <pivotArea dataOnly="0" labelOnly="1" outline="0" fieldPosition="0">
        <references count="2">
          <reference field="6" count="1">
            <x v="1"/>
          </reference>
          <reference field="9" count="1" selected="0">
            <x v="46"/>
          </reference>
        </references>
      </pivotArea>
    </format>
    <format dxfId="888">
      <pivotArea dataOnly="0" labelOnly="1" outline="0" fieldPosition="0">
        <references count="2">
          <reference field="6" count="1">
            <x v="0"/>
          </reference>
          <reference field="9" count="1" selected="0">
            <x v="47"/>
          </reference>
        </references>
      </pivotArea>
    </format>
    <format dxfId="887">
      <pivotArea dataOnly="0" labelOnly="1" outline="0" fieldPosition="0">
        <references count="2">
          <reference field="6" count="1">
            <x v="0"/>
          </reference>
          <reference field="9" count="1" selected="0">
            <x v="48"/>
          </reference>
        </references>
      </pivotArea>
    </format>
    <format dxfId="886">
      <pivotArea dataOnly="0" labelOnly="1" outline="0" fieldPosition="0">
        <references count="2">
          <reference field="6" count="1">
            <x v="0"/>
          </reference>
          <reference field="9" count="1" selected="0">
            <x v="49"/>
          </reference>
        </references>
      </pivotArea>
    </format>
    <format dxfId="885">
      <pivotArea dataOnly="0" labelOnly="1" outline="0" fieldPosition="0">
        <references count="2">
          <reference field="6" count="1">
            <x v="1"/>
          </reference>
          <reference field="9" count="1" selected="0">
            <x v="50"/>
          </reference>
        </references>
      </pivotArea>
    </format>
    <format dxfId="884">
      <pivotArea dataOnly="0" labelOnly="1" outline="0" fieldPosition="0">
        <references count="2">
          <reference field="6" count="1">
            <x v="0"/>
          </reference>
          <reference field="9" count="1" selected="0">
            <x v="51"/>
          </reference>
        </references>
      </pivotArea>
    </format>
    <format dxfId="883">
      <pivotArea dataOnly="0" labelOnly="1" outline="0" fieldPosition="0">
        <references count="2">
          <reference field="6" count="1">
            <x v="0"/>
          </reference>
          <reference field="9" count="1" selected="0">
            <x v="52"/>
          </reference>
        </references>
      </pivotArea>
    </format>
    <format dxfId="882">
      <pivotArea dataOnly="0" labelOnly="1" outline="0" fieldPosition="0">
        <references count="2">
          <reference field="6" count="1">
            <x v="1"/>
          </reference>
          <reference field="9" count="1" selected="0">
            <x v="53"/>
          </reference>
        </references>
      </pivotArea>
    </format>
    <format dxfId="881">
      <pivotArea dataOnly="0" labelOnly="1" outline="0" fieldPosition="0">
        <references count="2">
          <reference field="6" count="1">
            <x v="1"/>
          </reference>
          <reference field="9" count="1" selected="0">
            <x v="54"/>
          </reference>
        </references>
      </pivotArea>
    </format>
    <format dxfId="880">
      <pivotArea dataOnly="0" labelOnly="1" outline="0" fieldPosition="0">
        <references count="2">
          <reference field="6" count="1">
            <x v="0"/>
          </reference>
          <reference field="9" count="1" selected="0">
            <x v="55"/>
          </reference>
        </references>
      </pivotArea>
    </format>
    <format dxfId="879">
      <pivotArea dataOnly="0" labelOnly="1" outline="0" fieldPosition="0">
        <references count="2">
          <reference field="6" count="1">
            <x v="0"/>
          </reference>
          <reference field="9" count="1" selected="0">
            <x v="56"/>
          </reference>
        </references>
      </pivotArea>
    </format>
    <format dxfId="878">
      <pivotArea dataOnly="0" labelOnly="1" outline="0" fieldPosition="0">
        <references count="2">
          <reference field="6" count="1">
            <x v="0"/>
          </reference>
          <reference field="9" count="1" selected="0">
            <x v="57"/>
          </reference>
        </references>
      </pivotArea>
    </format>
    <format dxfId="877">
      <pivotArea dataOnly="0" labelOnly="1" outline="0" fieldPosition="0">
        <references count="2">
          <reference field="6" count="1">
            <x v="1"/>
          </reference>
          <reference field="9" count="1" selected="0">
            <x v="58"/>
          </reference>
        </references>
      </pivotArea>
    </format>
    <format dxfId="876">
      <pivotArea dataOnly="0" labelOnly="1" outline="0" fieldPosition="0">
        <references count="2">
          <reference field="6" count="1">
            <x v="1"/>
          </reference>
          <reference field="9" count="1" selected="0">
            <x v="59"/>
          </reference>
        </references>
      </pivotArea>
    </format>
    <format dxfId="875">
      <pivotArea dataOnly="0" labelOnly="1" outline="0" fieldPosition="0">
        <references count="2">
          <reference field="6" count="1">
            <x v="0"/>
          </reference>
          <reference field="9" count="1" selected="0">
            <x v="60"/>
          </reference>
        </references>
      </pivotArea>
    </format>
    <format dxfId="874">
      <pivotArea dataOnly="0" labelOnly="1" outline="0" fieldPosition="0">
        <references count="2">
          <reference field="6" count="1">
            <x v="0"/>
          </reference>
          <reference field="9" count="1" selected="0">
            <x v="61"/>
          </reference>
        </references>
      </pivotArea>
    </format>
    <format dxfId="873">
      <pivotArea dataOnly="0" labelOnly="1" outline="0" fieldPosition="0">
        <references count="2">
          <reference field="6" count="1">
            <x v="0"/>
          </reference>
          <reference field="9" count="1" selected="0">
            <x v="62"/>
          </reference>
        </references>
      </pivotArea>
    </format>
    <format dxfId="872">
      <pivotArea dataOnly="0" labelOnly="1" outline="0" fieldPosition="0">
        <references count="2">
          <reference field="6" count="1">
            <x v="0"/>
          </reference>
          <reference field="9" count="1" selected="0">
            <x v="63"/>
          </reference>
        </references>
      </pivotArea>
    </format>
    <format dxfId="871">
      <pivotArea dataOnly="0" labelOnly="1" outline="0" fieldPosition="0">
        <references count="2">
          <reference field="6" count="1">
            <x v="1"/>
          </reference>
          <reference field="9" count="1" selected="0">
            <x v="64"/>
          </reference>
        </references>
      </pivotArea>
    </format>
    <format dxfId="870">
      <pivotArea dataOnly="0" labelOnly="1" outline="0" fieldPosition="0">
        <references count="3">
          <reference field="6" count="1" selected="0">
            <x v="0"/>
          </reference>
          <reference field="9" count="1" selected="0">
            <x v="1"/>
          </reference>
          <reference field="11" count="1">
            <x v="14"/>
          </reference>
        </references>
      </pivotArea>
    </format>
    <format dxfId="869">
      <pivotArea dataOnly="0" labelOnly="1" outline="0" fieldPosition="0">
        <references count="3">
          <reference field="6" count="1" selected="0">
            <x v="1"/>
          </reference>
          <reference field="9" count="1" selected="0">
            <x v="1"/>
          </reference>
          <reference field="11" count="1">
            <x v="14"/>
          </reference>
        </references>
      </pivotArea>
    </format>
    <format dxfId="868">
      <pivotArea dataOnly="0" labelOnly="1" outline="0" fieldPosition="0">
        <references count="3">
          <reference field="6" count="1" selected="0">
            <x v="0"/>
          </reference>
          <reference field="9" count="1" selected="0">
            <x v="3"/>
          </reference>
          <reference field="11" count="1">
            <x v="16"/>
          </reference>
        </references>
      </pivotArea>
    </format>
    <format dxfId="867">
      <pivotArea dataOnly="0" labelOnly="1" outline="0" fieldPosition="0">
        <references count="3">
          <reference field="6" count="1" selected="0">
            <x v="0"/>
          </reference>
          <reference field="9" count="1" selected="0">
            <x v="6"/>
          </reference>
          <reference field="11" count="1">
            <x v="55"/>
          </reference>
        </references>
      </pivotArea>
    </format>
    <format dxfId="866">
      <pivotArea dataOnly="0" labelOnly="1" outline="0" fieldPosition="0">
        <references count="3">
          <reference field="6" count="1" selected="0">
            <x v="0"/>
          </reference>
          <reference field="9" count="1" selected="0">
            <x v="11"/>
          </reference>
          <reference field="11" count="1">
            <x v="44"/>
          </reference>
        </references>
      </pivotArea>
    </format>
    <format dxfId="865">
      <pivotArea dataOnly="0" labelOnly="1" outline="0" fieldPosition="0">
        <references count="3">
          <reference field="6" count="1" selected="0">
            <x v="1"/>
          </reference>
          <reference field="9" count="1" selected="0">
            <x v="20"/>
          </reference>
          <reference field="11" count="1">
            <x v="61"/>
          </reference>
        </references>
      </pivotArea>
    </format>
    <format dxfId="864">
      <pivotArea dataOnly="0" labelOnly="1" outline="0" fieldPosition="0">
        <references count="3">
          <reference field="6" count="1" selected="0">
            <x v="1"/>
          </reference>
          <reference field="9" count="1" selected="0">
            <x v="25"/>
          </reference>
          <reference field="11" count="1">
            <x v="63"/>
          </reference>
        </references>
      </pivotArea>
    </format>
    <format dxfId="863">
      <pivotArea dataOnly="0" labelOnly="1" outline="0" fieldPosition="0">
        <references count="3">
          <reference field="6" count="1" selected="0">
            <x v="1"/>
          </reference>
          <reference field="9" count="1" selected="0">
            <x v="27"/>
          </reference>
          <reference field="11" count="1">
            <x v="68"/>
          </reference>
        </references>
      </pivotArea>
    </format>
    <format dxfId="862">
      <pivotArea dataOnly="0" labelOnly="1" outline="0" fieldPosition="0">
        <references count="3">
          <reference field="6" count="1" selected="0">
            <x v="1"/>
          </reference>
          <reference field="9" count="1" selected="0">
            <x v="31"/>
          </reference>
          <reference field="11" count="1">
            <x v="14"/>
          </reference>
        </references>
      </pivotArea>
    </format>
    <format dxfId="861">
      <pivotArea dataOnly="0" labelOnly="1" outline="0" fieldPosition="0">
        <references count="3">
          <reference field="6" count="1" selected="0">
            <x v="0"/>
          </reference>
          <reference field="9" count="1" selected="0">
            <x v="37"/>
          </reference>
          <reference field="11" count="1">
            <x v="37"/>
          </reference>
        </references>
      </pivotArea>
    </format>
    <format dxfId="860">
      <pivotArea dataOnly="0" labelOnly="1" outline="0" fieldPosition="0">
        <references count="3">
          <reference field="6" count="1" selected="0">
            <x v="1"/>
          </reference>
          <reference field="9" count="1" selected="0">
            <x v="38"/>
          </reference>
          <reference field="11" count="1">
            <x v="38"/>
          </reference>
        </references>
      </pivotArea>
    </format>
    <format dxfId="859">
      <pivotArea dataOnly="0" labelOnly="1" outline="0" fieldPosition="0">
        <references count="3">
          <reference field="6" count="1" selected="0">
            <x v="1"/>
          </reference>
          <reference field="9" count="1" selected="0">
            <x v="39"/>
          </reference>
          <reference field="11" count="1">
            <x v="39"/>
          </reference>
        </references>
      </pivotArea>
    </format>
    <format dxfId="858">
      <pivotArea dataOnly="0" labelOnly="1" outline="0" fieldPosition="0">
        <references count="3">
          <reference field="6" count="1" selected="0">
            <x v="0"/>
          </reference>
          <reference field="9" count="1" selected="0">
            <x v="40"/>
          </reference>
          <reference field="11" count="1">
            <x v="40"/>
          </reference>
        </references>
      </pivotArea>
    </format>
    <format dxfId="857">
      <pivotArea dataOnly="0" labelOnly="1" outline="0" fieldPosition="0">
        <references count="3">
          <reference field="6" count="1" selected="0">
            <x v="1"/>
          </reference>
          <reference field="9" count="1" selected="0">
            <x v="40"/>
          </reference>
          <reference field="11" count="1">
            <x v="58"/>
          </reference>
        </references>
      </pivotArea>
    </format>
    <format dxfId="856">
      <pivotArea dataOnly="0" labelOnly="1" outline="0" fieldPosition="0">
        <references count="3">
          <reference field="6" count="1" selected="0">
            <x v="0"/>
          </reference>
          <reference field="9" count="1" selected="0">
            <x v="41"/>
          </reference>
          <reference field="11" count="1">
            <x v="41"/>
          </reference>
        </references>
      </pivotArea>
    </format>
    <format dxfId="855">
      <pivotArea dataOnly="0" labelOnly="1" outline="0" fieldPosition="0">
        <references count="3">
          <reference field="6" count="1" selected="0">
            <x v="0"/>
          </reference>
          <reference field="9" count="1" selected="0">
            <x v="42"/>
          </reference>
          <reference field="11" count="1">
            <x v="42"/>
          </reference>
        </references>
      </pivotArea>
    </format>
    <format dxfId="854">
      <pivotArea dataOnly="0" labelOnly="1" outline="0" fieldPosition="0">
        <references count="3">
          <reference field="6" count="1" selected="0">
            <x v="0"/>
          </reference>
          <reference field="9" count="1" selected="0">
            <x v="43"/>
          </reference>
          <reference field="11" count="1">
            <x v="43"/>
          </reference>
        </references>
      </pivotArea>
    </format>
    <format dxfId="853">
      <pivotArea dataOnly="0" labelOnly="1" outline="0" fieldPosition="0">
        <references count="3">
          <reference field="6" count="1" selected="0">
            <x v="0"/>
          </reference>
          <reference field="9" count="1" selected="0">
            <x v="44"/>
          </reference>
          <reference field="11" count="1">
            <x v="45"/>
          </reference>
        </references>
      </pivotArea>
    </format>
    <format dxfId="852">
      <pivotArea dataOnly="0" labelOnly="1" outline="0" fieldPosition="0">
        <references count="3">
          <reference field="6" count="1" selected="0">
            <x v="1"/>
          </reference>
          <reference field="9" count="1" selected="0">
            <x v="45"/>
          </reference>
          <reference field="11" count="1">
            <x v="46"/>
          </reference>
        </references>
      </pivotArea>
    </format>
    <format dxfId="851">
      <pivotArea dataOnly="0" labelOnly="1" outline="0" fieldPosition="0">
        <references count="3">
          <reference field="6" count="1" selected="0">
            <x v="1"/>
          </reference>
          <reference field="9" count="1" selected="0">
            <x v="46"/>
          </reference>
          <reference field="11" count="1">
            <x v="47"/>
          </reference>
        </references>
      </pivotArea>
    </format>
    <format dxfId="850">
      <pivotArea dataOnly="0" labelOnly="1" outline="0" fieldPosition="0">
        <references count="3">
          <reference field="6" count="1" selected="0">
            <x v="0"/>
          </reference>
          <reference field="9" count="1" selected="0">
            <x v="47"/>
          </reference>
          <reference field="11" count="1">
            <x v="19"/>
          </reference>
        </references>
      </pivotArea>
    </format>
    <format dxfId="849">
      <pivotArea dataOnly="0" labelOnly="1" outline="0" fieldPosition="0">
        <references count="3">
          <reference field="6" count="1" selected="0">
            <x v="0"/>
          </reference>
          <reference field="9" count="1" selected="0">
            <x v="48"/>
          </reference>
          <reference field="11" count="1">
            <x v="48"/>
          </reference>
        </references>
      </pivotArea>
    </format>
    <format dxfId="848">
      <pivotArea dataOnly="0" labelOnly="1" outline="0" fieldPosition="0">
        <references count="3">
          <reference field="6" count="1" selected="0">
            <x v="0"/>
          </reference>
          <reference field="9" count="1" selected="0">
            <x v="49"/>
          </reference>
          <reference field="11" count="1">
            <x v="49"/>
          </reference>
        </references>
      </pivotArea>
    </format>
    <format dxfId="847">
      <pivotArea dataOnly="0" labelOnly="1" outline="0" fieldPosition="0">
        <references count="3">
          <reference field="6" count="1" selected="0">
            <x v="1"/>
          </reference>
          <reference field="9" count="1" selected="0">
            <x v="50"/>
          </reference>
          <reference field="11" count="1">
            <x v="50"/>
          </reference>
        </references>
      </pivotArea>
    </format>
    <format dxfId="846">
      <pivotArea dataOnly="0" labelOnly="1" outline="0" fieldPosition="0">
        <references count="3">
          <reference field="6" count="1" selected="0">
            <x v="0"/>
          </reference>
          <reference field="9" count="1" selected="0">
            <x v="51"/>
          </reference>
          <reference field="11" count="1">
            <x v="51"/>
          </reference>
        </references>
      </pivotArea>
    </format>
    <format dxfId="845">
      <pivotArea dataOnly="0" labelOnly="1" outline="0" fieldPosition="0">
        <references count="3">
          <reference field="6" count="1" selected="0">
            <x v="0"/>
          </reference>
          <reference field="9" count="1" selected="0">
            <x v="52"/>
          </reference>
          <reference field="11" count="1">
            <x v="52"/>
          </reference>
        </references>
      </pivotArea>
    </format>
    <format dxfId="844">
      <pivotArea dataOnly="0" labelOnly="1" outline="0" fieldPosition="0">
        <references count="3">
          <reference field="6" count="1" selected="0">
            <x v="1"/>
          </reference>
          <reference field="9" count="1" selected="0">
            <x v="53"/>
          </reference>
          <reference field="11" count="1">
            <x v="53"/>
          </reference>
        </references>
      </pivotArea>
    </format>
    <format dxfId="843">
      <pivotArea dataOnly="0" labelOnly="1" outline="0" fieldPosition="0">
        <references count="3">
          <reference field="6" count="1" selected="0">
            <x v="1"/>
          </reference>
          <reference field="9" count="1" selected="0">
            <x v="54"/>
          </reference>
          <reference field="11" count="1">
            <x v="54"/>
          </reference>
        </references>
      </pivotArea>
    </format>
    <format dxfId="842">
      <pivotArea dataOnly="0" labelOnly="1" outline="0" fieldPosition="0">
        <references count="3">
          <reference field="6" count="1" selected="0">
            <x v="0"/>
          </reference>
          <reference field="9" count="1" selected="0">
            <x v="55"/>
          </reference>
          <reference field="11" count="1">
            <x v="56"/>
          </reference>
        </references>
      </pivotArea>
    </format>
    <format dxfId="841">
      <pivotArea dataOnly="0" labelOnly="1" outline="0" fieldPosition="0">
        <references count="3">
          <reference field="6" count="1" selected="0">
            <x v="0"/>
          </reference>
          <reference field="9" count="1" selected="0">
            <x v="56"/>
          </reference>
          <reference field="11" count="1">
            <x v="57"/>
          </reference>
        </references>
      </pivotArea>
    </format>
    <format dxfId="840">
      <pivotArea dataOnly="0" labelOnly="1" outline="0" fieldPosition="0">
        <references count="3">
          <reference field="6" count="1" selected="0">
            <x v="0"/>
          </reference>
          <reference field="9" count="1" selected="0">
            <x v="57"/>
          </reference>
          <reference field="11" count="1">
            <x v="59"/>
          </reference>
        </references>
      </pivotArea>
    </format>
    <format dxfId="839">
      <pivotArea dataOnly="0" labelOnly="1" outline="0" fieldPosition="0">
        <references count="3">
          <reference field="6" count="1" selected="0">
            <x v="1"/>
          </reference>
          <reference field="9" count="1" selected="0">
            <x v="58"/>
          </reference>
          <reference field="11" count="1">
            <x v="60"/>
          </reference>
        </references>
      </pivotArea>
    </format>
    <format dxfId="838">
      <pivotArea dataOnly="0" labelOnly="1" outline="0" fieldPosition="0">
        <references count="3">
          <reference field="6" count="1" selected="0">
            <x v="1"/>
          </reference>
          <reference field="9" count="1" selected="0">
            <x v="59"/>
          </reference>
          <reference field="11" count="1">
            <x v="62"/>
          </reference>
        </references>
      </pivotArea>
    </format>
    <format dxfId="837">
      <pivotArea dataOnly="0" labelOnly="1" outline="0" fieldPosition="0">
        <references count="3">
          <reference field="6" count="1" selected="0">
            <x v="0"/>
          </reference>
          <reference field="9" count="1" selected="0">
            <x v="60"/>
          </reference>
          <reference field="11" count="1">
            <x v="64"/>
          </reference>
        </references>
      </pivotArea>
    </format>
    <format dxfId="836">
      <pivotArea dataOnly="0" labelOnly="1" outline="0" fieldPosition="0">
        <references count="3">
          <reference field="6" count="1" selected="0">
            <x v="0"/>
          </reference>
          <reference field="9" count="1" selected="0">
            <x v="61"/>
          </reference>
          <reference field="11" count="1">
            <x v="65"/>
          </reference>
        </references>
      </pivotArea>
    </format>
    <format dxfId="835">
      <pivotArea dataOnly="0" labelOnly="1" outline="0" fieldPosition="0">
        <references count="3">
          <reference field="6" count="1" selected="0">
            <x v="0"/>
          </reference>
          <reference field="9" count="1" selected="0">
            <x v="62"/>
          </reference>
          <reference field="11" count="1">
            <x v="66"/>
          </reference>
        </references>
      </pivotArea>
    </format>
    <format dxfId="834">
      <pivotArea dataOnly="0" labelOnly="1" outline="0" fieldPosition="0">
        <references count="3">
          <reference field="6" count="1" selected="0">
            <x v="0"/>
          </reference>
          <reference field="9" count="1" selected="0">
            <x v="63"/>
          </reference>
          <reference field="11" count="1">
            <x v="67"/>
          </reference>
        </references>
      </pivotArea>
    </format>
    <format dxfId="833">
      <pivotArea dataOnly="0" labelOnly="1" outline="0" fieldPosition="0">
        <references count="3">
          <reference field="6" count="1" selected="0">
            <x v="1"/>
          </reference>
          <reference field="9" count="1" selected="0">
            <x v="64"/>
          </reference>
          <reference field="11" count="1">
            <x v="6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1000000}" name="PivotTable2"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4">
  <location ref="H5:I11" firstHeaderRow="1" firstDataRow="1" firstDataCol="1"/>
  <pivotFields count="14">
    <pivotField showAll="0"/>
    <pivotField axis="axisRow" dataField="1" showAll="0">
      <items count="6">
        <item x="4"/>
        <item x="3"/>
        <item x="1"/>
        <item x="0"/>
        <item x="2"/>
        <item t="default"/>
      </items>
    </pivotField>
    <pivotField showAll="0"/>
    <pivotField showAll="0"/>
    <pivotField showAll="0"/>
    <pivotField showAll="0"/>
    <pivotField showAll="0"/>
    <pivotField showAll="0">
      <items count="6">
        <item x="0"/>
        <item x="4"/>
        <item x="3"/>
        <item x="2"/>
        <item x="1"/>
        <item t="default"/>
      </items>
    </pivotField>
    <pivotField showAll="0"/>
    <pivotField numFmtId="14" showAll="0"/>
    <pivotField showAll="0"/>
    <pivotField numFmtId="14" showAll="0"/>
    <pivotField showAll="0"/>
    <pivotField showAll="0"/>
  </pivotFields>
  <rowFields count="1">
    <field x="1"/>
  </rowFields>
  <rowItems count="6">
    <i>
      <x/>
    </i>
    <i>
      <x v="1"/>
    </i>
    <i>
      <x v="2"/>
    </i>
    <i>
      <x v="3"/>
    </i>
    <i>
      <x v="4"/>
    </i>
    <i t="grand">
      <x/>
    </i>
  </rowItems>
  <colItems count="1">
    <i/>
  </colItems>
  <dataFields count="1">
    <dataField name="Count of Descrição do Instrumento" fld="1" subtotal="count" baseField="0" baseItem="0"/>
  </dataFields>
  <formats count="5">
    <format dxfId="996">
      <pivotArea dataOnly="0" labelOnly="1" outline="0" axis="axisValues" fieldPosition="0"/>
    </format>
    <format dxfId="995">
      <pivotArea field="1" type="button" dataOnly="0" labelOnly="1" outline="0" axis="axisRow" fieldPosition="0"/>
    </format>
    <format dxfId="994">
      <pivotArea dataOnly="0" labelOnly="1" outline="0" axis="axisValues" fieldPosition="0"/>
    </format>
    <format dxfId="993">
      <pivotArea field="1" type="button" dataOnly="0" labelOnly="1" outline="0" axis="axisRow" fieldPosition="0"/>
    </format>
    <format dxfId="992">
      <pivotArea dataOnly="0" labelOnly="1" outline="0" axis="axisValues" fieldPosition="0"/>
    </format>
  </formats>
  <chartFormats count="1">
    <chartFormat chart="2"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0">
  <location ref="E5:F8" firstHeaderRow="1" firstDataRow="1" firstDataCol="1"/>
  <pivotFields count="14">
    <pivotField showAll="0"/>
    <pivotField showAll="0"/>
    <pivotField showAll="0"/>
    <pivotField showAll="0"/>
    <pivotField showAll="0"/>
    <pivotField showAll="0"/>
    <pivotField axis="axisRow" dataField="1" showAll="0">
      <items count="3">
        <item x="0"/>
        <item x="1"/>
        <item t="default"/>
      </items>
    </pivotField>
    <pivotField showAll="0"/>
    <pivotField showAll="0"/>
    <pivotField numFmtId="14" showAll="0"/>
    <pivotField showAll="0"/>
    <pivotField numFmtId="14" showAll="0"/>
    <pivotField showAll="0"/>
    <pivotField showAll="0" defaultSubtotal="0">
      <items count="9">
        <item h="1" x="2"/>
        <item h="1" x="0"/>
        <item h="1" x="4"/>
        <item h="1" x="5"/>
        <item h="1" x="6"/>
        <item h="1" x="1"/>
        <item h="1" x="3"/>
        <item h="1" x="7"/>
        <item x="8"/>
      </items>
    </pivotField>
  </pivotFields>
  <rowFields count="1">
    <field x="6"/>
  </rowFields>
  <rowItems count="3">
    <i>
      <x/>
    </i>
    <i>
      <x v="1"/>
    </i>
    <i t="grand">
      <x/>
    </i>
  </rowItems>
  <colItems count="1">
    <i/>
  </colItems>
  <dataFields count="1">
    <dataField name="Count of Resultado da Calibração" fld="6" subtotal="count" baseField="0" baseItem="0"/>
  </dataFields>
  <formats count="5">
    <format dxfId="1001">
      <pivotArea dataOnly="0" labelOnly="1" outline="0" axis="axisValues" fieldPosition="0"/>
    </format>
    <format dxfId="1000">
      <pivotArea field="6" type="button" dataOnly="0" labelOnly="1" outline="0" axis="axisRow" fieldPosition="0"/>
    </format>
    <format dxfId="999">
      <pivotArea dataOnly="0" labelOnly="1" outline="0" axis="axisValues" fieldPosition="0"/>
    </format>
    <format dxfId="998">
      <pivotArea field="6" type="button" dataOnly="0" labelOnly="1" outline="0" axis="axisRow" fieldPosition="0"/>
    </format>
    <format dxfId="997">
      <pivotArea dataOnly="0" labelOnly="1" outline="0" axis="axisValues" fieldPosition="0"/>
    </format>
  </formats>
  <chartFormats count="3">
    <chartFormat chart="8" format="7" series="1">
      <pivotArea type="data" outline="0" fieldPosition="0">
        <references count="1">
          <reference field="4294967294" count="1" selected="0">
            <x v="0"/>
          </reference>
        </references>
      </pivotArea>
    </chartFormat>
    <chartFormat chart="8" format="8">
      <pivotArea type="data" outline="0" fieldPosition="0">
        <references count="2">
          <reference field="4294967294" count="1" selected="0">
            <x v="0"/>
          </reference>
          <reference field="6" count="1" selected="0">
            <x v="0"/>
          </reference>
        </references>
      </pivotArea>
    </chartFormat>
    <chartFormat chart="8" format="9">
      <pivotArea type="data" outline="0" fieldPosition="0">
        <references count="2">
          <reference field="4294967294" count="1" selected="0">
            <x v="0"/>
          </reference>
          <reference field="6"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100-000002000000}" name="PivotTable3"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4">
  <location ref="B5:C11" firstHeaderRow="1" firstDataRow="1" firstDataCol="1"/>
  <pivotFields count="14">
    <pivotField showAll="0"/>
    <pivotField axis="axisRow" dataField="1" showAll="0">
      <items count="6">
        <item x="4"/>
        <item x="3"/>
        <item x="1"/>
        <item x="0"/>
        <item x="2"/>
        <item t="default"/>
      </items>
    </pivotField>
    <pivotField showAll="0"/>
    <pivotField showAll="0"/>
    <pivotField showAll="0"/>
    <pivotField showAll="0"/>
    <pivotField showAll="0"/>
    <pivotField showAll="0"/>
    <pivotField showAll="0"/>
    <pivotField numFmtId="14" showAll="0"/>
    <pivotField showAll="0"/>
    <pivotField numFmtId="14" showAll="0"/>
    <pivotField showAll="0"/>
    <pivotField showAll="0" defaultSubtotal="0"/>
  </pivotFields>
  <rowFields count="1">
    <field x="1"/>
  </rowFields>
  <rowItems count="6">
    <i>
      <x/>
    </i>
    <i>
      <x v="1"/>
    </i>
    <i>
      <x v="2"/>
    </i>
    <i>
      <x v="3"/>
    </i>
    <i>
      <x v="4"/>
    </i>
    <i t="grand">
      <x/>
    </i>
  </rowItems>
  <colItems count="1">
    <i/>
  </colItems>
  <dataFields count="1">
    <dataField name="Count of Descrição do Instrumento" fld="1" subtotal="count" baseField="0" baseItem="0"/>
  </dataFields>
  <formats count="5">
    <format dxfId="1006">
      <pivotArea dataOnly="0" labelOnly="1" outline="0" axis="axisValues" fieldPosition="0"/>
    </format>
    <format dxfId="1005">
      <pivotArea field="1" type="button" dataOnly="0" labelOnly="1" outline="0" axis="axisRow" fieldPosition="0"/>
    </format>
    <format dxfId="1004">
      <pivotArea dataOnly="0" labelOnly="1" outline="0" axis="axisValues" fieldPosition="0"/>
    </format>
    <format dxfId="1003">
      <pivotArea field="1" type="button" dataOnly="0" labelOnly="1" outline="0" axis="axisRow" fieldPosition="0"/>
    </format>
    <format dxfId="1002">
      <pivotArea dataOnly="0" labelOnly="1" outline="0" axis="axisValues" fieldPosition="0"/>
    </format>
  </formats>
  <chartFormats count="8">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2" format="3">
      <pivotArea type="data" outline="0" fieldPosition="0">
        <references count="2">
          <reference field="4294967294" count="1" selected="0">
            <x v="0"/>
          </reference>
          <reference field="1" count="1" selected="0">
            <x v="4"/>
          </reference>
        </references>
      </pivotArea>
    </chartFormat>
    <chartFormat chart="2" format="4">
      <pivotArea type="data" outline="0" fieldPosition="0">
        <references count="2">
          <reference field="4294967294" count="1" selected="0">
            <x v="0"/>
          </reference>
          <reference field="1" count="1" selected="0">
            <x v="3"/>
          </reference>
        </references>
      </pivotArea>
    </chartFormat>
    <chartFormat chart="2" format="5">
      <pivotArea type="data" outline="0" fieldPosition="0">
        <references count="2">
          <reference field="4294967294" count="1" selected="0">
            <x v="0"/>
          </reference>
          <reference field="1" count="1" selected="0">
            <x v="2"/>
          </reference>
        </references>
      </pivotArea>
    </chartFormat>
    <chartFormat chart="2" format="6">
      <pivotArea type="data" outline="0" fieldPosition="0">
        <references count="2">
          <reference field="4294967294" count="1" selected="0">
            <x v="0"/>
          </reference>
          <reference field="1" count="1" selected="0">
            <x v="1"/>
          </reference>
        </references>
      </pivotArea>
    </chartFormat>
    <chartFormat chart="2" format="7">
      <pivotArea type="data" outline="0" fieldPosition="0">
        <references count="2">
          <reference field="4294967294" count="1" selected="0">
            <x v="0"/>
          </reference>
          <reference field="1"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Onde_Está_?" xr10:uid="{00000000-0013-0000-FFFF-FFFF01000000}" sourceName="Onde Está ?">
  <pivotTables>
    <pivotTable tabId="5" name="PivotTable2"/>
  </pivotTables>
  <data>
    <tabular pivotCacheId="1">
      <items count="5">
        <i x="0" s="1"/>
        <i x="4" s="1"/>
        <i x="3"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escrição_do_Instrumento" xr10:uid="{00000000-0013-0000-FFFF-FFFF02000000}" sourceName="Descrição do Instrumento">
  <pivotTables>
    <pivotTable tabId="5" name="PivotTable4"/>
  </pivotTables>
  <data>
    <tabular pivotCacheId="1">
      <items count="5">
        <i x="1"/>
        <i x="0"/>
        <i x="4" s="1" nd="1"/>
        <i x="3" nd="1"/>
        <i x="2"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ódigo" xr10:uid="{00000000-0013-0000-FFFF-FFFF03000000}" sourceName="Código">
  <pivotTables>
    <pivotTable tabId="5" name="PivotTable4"/>
  </pivotTables>
  <data>
    <tabular pivotCacheId="1">
      <items count="90">
        <i x="66" s="1" nd="1"/>
        <i x="76" s="1" nd="1"/>
        <i x="81" s="1" nd="1"/>
        <i x="87" s="1" nd="1"/>
        <i x="40" s="1" nd="1"/>
        <i x="43" s="1" nd="1"/>
        <i x="46" s="1" nd="1"/>
        <i x="49" s="1" nd="1"/>
        <i x="51" s="1" nd="1"/>
        <i x="53" s="1" nd="1"/>
        <i x="55" s="1" nd="1"/>
        <i x="57" s="1" nd="1"/>
        <i x="60" s="1" nd="1"/>
        <i x="63" s="1" nd="1"/>
        <i x="65" s="1" nd="1"/>
        <i x="68" s="1" nd="1"/>
        <i x="70" s="1" nd="1"/>
        <i x="72" s="1" nd="1"/>
        <i x="74" s="1" nd="1"/>
        <i x="78" s="1" nd="1"/>
        <i x="80" s="1" nd="1"/>
        <i x="83" s="1" nd="1"/>
        <i x="85" s="1" nd="1"/>
        <i x="89" s="1" nd="1"/>
        <i x="59" s="1" nd="1"/>
        <i x="39" s="1" nd="1"/>
        <i x="61" s="1" nd="1"/>
        <i x="41" s="1" nd="1"/>
        <i x="64" s="1" nd="1"/>
        <i x="42" s="1" nd="1"/>
        <i x="67" s="1" nd="1"/>
        <i x="44" s="1" nd="1"/>
        <i x="69" s="1" nd="1"/>
        <i x="45" s="1" nd="1"/>
        <i x="71" s="1" nd="1"/>
        <i x="47" s="1" nd="1"/>
        <i x="73" s="1" nd="1"/>
        <i x="48" s="1" nd="1"/>
        <i x="77" s="1" nd="1"/>
        <i x="50" s="1" nd="1"/>
        <i x="79" s="1" nd="1"/>
        <i x="52" s="1" nd="1"/>
        <i x="82" s="1" nd="1"/>
        <i x="54" s="1" nd="1"/>
        <i x="84" s="1" nd="1"/>
        <i x="56" s="1" nd="1"/>
        <i x="88" s="1" nd="1"/>
        <i x="58" s="1" nd="1"/>
        <i x="86" s="1" nd="1"/>
        <i x="75" s="1" nd="1"/>
        <i x="62" s="1" nd="1"/>
        <i x="0" s="1" nd="1"/>
        <i x="1" s="1" nd="1"/>
        <i x="2" s="1" nd="1"/>
        <i x="3" s="1" nd="1"/>
        <i x="4" s="1" nd="1"/>
        <i x="5" s="1" nd="1"/>
        <i x="6" s="1" nd="1"/>
        <i x="7" s="1" nd="1"/>
        <i x="8" s="1" nd="1"/>
        <i x="9" s="1" nd="1"/>
        <i x="10" s="1" nd="1"/>
        <i x="11" s="1" nd="1"/>
        <i x="12" s="1" nd="1"/>
        <i x="13" s="1" nd="1"/>
        <i x="14" s="1" nd="1"/>
        <i x="15" s="1" nd="1"/>
        <i x="16" s="1" nd="1"/>
        <i x="17" s="1" nd="1"/>
        <i x="18" s="1" nd="1"/>
        <i x="19" s="1" nd="1"/>
        <i x="20" s="1" nd="1"/>
        <i x="21" s="1" nd="1"/>
        <i x="22" s="1" nd="1"/>
        <i x="23" s="1" nd="1"/>
        <i x="24" s="1" nd="1"/>
        <i x="25" s="1" nd="1"/>
        <i x="26" s="1" nd="1"/>
        <i x="27" s="1" nd="1"/>
        <i x="28" s="1" nd="1"/>
        <i x="29" s="1" nd="1"/>
        <i x="30" s="1" nd="1"/>
        <i x="31" s="1" nd="1"/>
        <i x="32" s="1" nd="1"/>
        <i x="33" s="1" nd="1"/>
        <i x="34" s="1" nd="1"/>
        <i x="35" s="1" nd="1"/>
        <i x="36" s="1" nd="1"/>
        <i x="37" s="1" nd="1"/>
        <i x="38"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Onde_Está_?1" xr10:uid="{00000000-0013-0000-FFFF-FFFF04000000}" sourceName="Onde Está ?">
  <pivotTables>
    <pivotTable tabId="5" name="PivotTable4"/>
  </pivotTables>
  <data>
    <tabular pivotCacheId="1">
      <items count="5">
        <i x="4"/>
        <i x="2"/>
        <i x="0" s="1" nd="1"/>
        <i x="3" nd="1"/>
        <i x="1" nd="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ÊS" xr10:uid="{00000000-0013-0000-FFFF-FFFF05000000}" sourceName="MÊS">
  <pivotTables>
    <pivotTable tabId="5" name="PivotTable1"/>
  </pivotTables>
  <data>
    <tabular pivotCacheId="1">
      <items count="9">
        <i x="2"/>
        <i x="0"/>
        <i x="4"/>
        <i x="5"/>
        <i x="6"/>
        <i x="1"/>
        <i x="3"/>
        <i x="7"/>
        <i x="8"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Onde Está ?" xr10:uid="{00000000-0014-0000-FFFF-FFFF01000000}" cache="Slicer_Onde_Está_?" caption="Onde Está ?" columnCount="3" style="SlicerStyleDark3" rowHeight="241300"/>
  <slicer name="Descrição do Instrumento 1" xr10:uid="{00000000-0014-0000-FFFF-FFFF02000000}" cache="Slicer_Descrição_do_Instrumento" caption="Descrição do Instrumento" style="SlicerStyleDark3" rowHeight="241300"/>
  <slicer name="Código" xr10:uid="{00000000-0014-0000-FFFF-FFFF03000000}" cache="Slicer_Código" caption="Código" columnCount="5" style="SlicerStyleDark3" rowHeight="241300"/>
  <slicer name="Onde Está ? 1" xr10:uid="{00000000-0014-0000-FFFF-FFFF04000000}" cache="Slicer_Onde_Está_?1" caption="Onde Está ?" columnCount="2" style="SlicerStyleDark3" rowHeight="241300"/>
  <slicer name="MÊS" xr10:uid="{00000000-0014-0000-FFFF-FFFF05000000}" cache="Slicer_MÊS" caption="MÊS" startItem="5"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G36" totalsRowShown="0" headerRowDxfId="1017" dataDxfId="1015" headerRowBorderDxfId="1016" tableBorderDxfId="1014" totalsRowBorderDxfId="1013">
  <tableColumns count="6">
    <tableColumn id="1" xr3:uid="{00000000-0010-0000-0000-000001000000}" name="INSTRUMETOS " dataDxfId="1012"/>
    <tableColumn id="2" xr3:uid="{00000000-0010-0000-0000-000002000000}" name="PRAZO DE CALIBRAÇÃO_x000a_(DIAS)" dataDxfId="1011">
      <calculatedColumnFormula>RANDBETWEEN(180,540)</calculatedColumnFormula>
    </tableColumn>
    <tableColumn id="3" xr3:uid="{00000000-0010-0000-0000-000003000000}" name="FAIXA DE MEDIÇÃO" dataDxfId="1010"/>
    <tableColumn id="4" xr3:uid="{00000000-0010-0000-0000-000004000000}" name="RESOLUÇÃO" dataDxfId="1009">
      <calculatedColumnFormula>RANDBETWEEN(1,8)</calculatedColumnFormula>
    </tableColumn>
    <tableColumn id="5" xr3:uid="{00000000-0010-0000-0000-000005000000}" name="CÓDIGO" dataDxfId="1008">
      <calculatedColumnFormula>RANDBETWEEN(10,55)</calculatedColumnFormula>
    </tableColumn>
    <tableColumn id="6" xr3:uid="{00000000-0010-0000-0000-000006000000}" name="UNIDADE MEDIDA" dataDxfId="1007"/>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3:N42" totalsRowShown="0" headerRowDxfId="832" dataDxfId="830" headerRowBorderDxfId="831" tableBorderDxfId="829">
  <autoFilter ref="A3:N42" xr:uid="{00000000-0009-0000-0100-000003000000}">
    <filterColumn colId="13">
      <filters>
        <filter val="Feb"/>
      </filters>
    </filterColumn>
  </autoFilter>
  <tableColumns count="14">
    <tableColumn id="1" xr3:uid="{00000000-0010-0000-0100-000001000000}" name="Nº" dataDxfId="828"/>
    <tableColumn id="3" xr3:uid="{00000000-0010-0000-0100-000003000000}" name="Descrição do Instrumento" dataDxfId="827"/>
    <tableColumn id="2" xr3:uid="{00000000-0010-0000-0100-000002000000}" name="Código" dataDxfId="826">
      <calculatedColumnFormula>VLOOKUP(Table3[[#This Row],[Descrição do Instrumento]],APOIO!B:F,5,0)</calculatedColumnFormula>
    </tableColumn>
    <tableColumn id="4" xr3:uid="{00000000-0010-0000-0100-000004000000}" name="Faixa de Medição" dataDxfId="825">
      <calculatedColumnFormula>VLOOKUP(Table3[[#This Row],[Descrição do Instrumento]],APOIO!B:D,3,0)</calculatedColumnFormula>
    </tableColumn>
    <tableColumn id="5" xr3:uid="{00000000-0010-0000-0100-000005000000}" name="Resolução" dataDxfId="824">
      <calculatedColumnFormula>VLOOKUP(Table3[[#This Row],[Descrição do Instrumento]],APOIO!B:E,4,0)</calculatedColumnFormula>
    </tableColumn>
    <tableColumn id="6" xr3:uid="{00000000-0010-0000-0100-000006000000}" name="Unidade" dataDxfId="823">
      <calculatedColumnFormula>VLOOKUP(Table3[[#This Row],[Descrição do Instrumento]],APOIO!B:G,6,0)</calculatedColumnFormula>
    </tableColumn>
    <tableColumn id="13" xr3:uid="{00000000-0010-0000-0100-00000D000000}" name="Resultado da Calibração" dataDxfId="822"/>
    <tableColumn id="7" xr3:uid="{00000000-0010-0000-0100-000007000000}" name="Onde Está ?" dataDxfId="821"/>
    <tableColumn id="8" xr3:uid="{00000000-0010-0000-0100-000008000000}" name="Usuário" dataDxfId="820">
      <calculatedColumnFormula>VLOOKUP(Table3[Onde Está ?],APOIO!I:J,2,0)</calculatedColumnFormula>
    </tableColumn>
    <tableColumn id="9" xr3:uid="{00000000-0010-0000-0100-000009000000}" name="Calibrado em" dataDxfId="819">
      <calculatedColumnFormula>RANDBETWEEN($P$6,$P$7)</calculatedColumnFormula>
    </tableColumn>
    <tableColumn id="12" xr3:uid="{00000000-0010-0000-0100-00000C000000}" name="Prazo Calibração_x000a_(Dias)" dataDxfId="818">
      <calculatedColumnFormula>VLOOKUP(Table3[[#This Row],[Descrição do Instrumento]],APOIO!B:C,2,0)</calculatedColumnFormula>
    </tableColumn>
    <tableColumn id="10" xr3:uid="{00000000-0010-0000-0100-00000A000000}" name="Próxima Calibração" dataDxfId="817">
      <calculatedColumnFormula>Table3[Calibrado em]+Table3[Prazo Calibração
(Dias)]</calculatedColumnFormula>
    </tableColumn>
    <tableColumn id="11" xr3:uid="{00000000-0010-0000-0100-00000B000000}" name="Dias p/ Calibrar" dataDxfId="816">
      <calculatedColumnFormula>IF(Table3[[#This Row],[Calibrado em]]="","_",Table3[[#This Row],[Próxima Calibração]]-$M$1)</calculatedColumnFormula>
    </tableColumn>
    <tableColumn id="14" xr3:uid="{00000000-0010-0000-0100-00000E000000}" name="MÊS" dataDxfId="815">
      <calculatedColumnFormula>TEXT(Table3[[#This Row],[Calibrado em]],"MMM")</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Paleta Calibração">
      <a:dk1>
        <a:sysClr val="windowText" lastClr="000000"/>
      </a:dk1>
      <a:lt1>
        <a:sysClr val="window" lastClr="FFFFFF"/>
      </a:lt1>
      <a:dk2>
        <a:srgbClr val="44546A"/>
      </a:dk2>
      <a:lt2>
        <a:srgbClr val="E7E6E6"/>
      </a:lt2>
      <a:accent1>
        <a:srgbClr val="E8483D"/>
      </a:accent1>
      <a:accent2>
        <a:srgbClr val="00F0FF"/>
      </a:accent2>
      <a:accent3>
        <a:srgbClr val="F29992"/>
      </a:accent3>
      <a:accent4>
        <a:srgbClr val="8A1910"/>
      </a:accent4>
      <a:accent5>
        <a:srgbClr val="D5FDFF"/>
      </a:accent5>
      <a:accent6>
        <a:srgbClr val="007C82"/>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1:K37"/>
  <sheetViews>
    <sheetView showGridLines="0" workbookViewId="0">
      <selection activeCell="B17" sqref="B17"/>
    </sheetView>
  </sheetViews>
  <sheetFormatPr defaultRowHeight="15" x14ac:dyDescent="0.25"/>
  <cols>
    <col min="1" max="1" width="1.42578125" customWidth="1"/>
    <col min="2" max="2" width="36.85546875" bestFit="1" customWidth="1"/>
    <col min="3" max="3" width="16.140625" style="11" customWidth="1"/>
    <col min="4" max="4" width="9.140625" style="11" customWidth="1"/>
    <col min="5" max="5" width="11.85546875" style="11" customWidth="1"/>
    <col min="6" max="6" width="8.7109375" style="11" customWidth="1"/>
    <col min="7" max="7" width="10.5703125" style="11" customWidth="1"/>
    <col min="8" max="8" width="2.140625" customWidth="1"/>
    <col min="9" max="9" width="14.5703125" customWidth="1"/>
    <col min="10" max="10" width="17.5703125" customWidth="1"/>
    <col min="11" max="11" width="12.85546875" customWidth="1"/>
  </cols>
  <sheetData>
    <row r="1" spans="2:11" ht="15.75" thickBot="1" x14ac:dyDescent="0.3"/>
    <row r="2" spans="2:11" ht="37.5" thickTop="1" thickBot="1" x14ac:dyDescent="0.3">
      <c r="B2" s="14" t="s">
        <v>18</v>
      </c>
      <c r="C2" s="15" t="s">
        <v>33</v>
      </c>
      <c r="D2" s="15" t="s">
        <v>36</v>
      </c>
      <c r="E2" s="14" t="s">
        <v>70</v>
      </c>
      <c r="F2" s="14" t="s">
        <v>71</v>
      </c>
      <c r="G2" s="15" t="s">
        <v>72</v>
      </c>
      <c r="H2" s="13"/>
      <c r="I2" s="16" t="s">
        <v>79</v>
      </c>
      <c r="J2" s="16" t="s">
        <v>84</v>
      </c>
      <c r="K2" s="16" t="s">
        <v>91</v>
      </c>
    </row>
    <row r="3" spans="2:11" ht="16.5" thickTop="1" thickBot="1" x14ac:dyDescent="0.3">
      <c r="B3" s="17" t="s">
        <v>0</v>
      </c>
      <c r="C3" s="18">
        <f ca="1">RANDBETWEEN(180,540)</f>
        <v>439</v>
      </c>
      <c r="D3" s="18" t="s">
        <v>29</v>
      </c>
      <c r="E3" s="18">
        <f t="shared" ref="E3:E36" ca="1" si="0">RANDBETWEEN(1,8)</f>
        <v>2</v>
      </c>
      <c r="F3" s="18">
        <f t="shared" ref="F3:F36" ca="1" si="1">RANDBETWEEN(10,55)</f>
        <v>39</v>
      </c>
      <c r="G3" s="18" t="s">
        <v>30</v>
      </c>
      <c r="I3" s="22" t="s">
        <v>80</v>
      </c>
      <c r="J3" s="22" t="s">
        <v>85</v>
      </c>
      <c r="K3" s="22" t="s">
        <v>92</v>
      </c>
    </row>
    <row r="4" spans="2:11" ht="16.5" thickTop="1" thickBot="1" x14ac:dyDescent="0.3">
      <c r="B4" s="17" t="s">
        <v>1</v>
      </c>
      <c r="C4" s="18">
        <f ca="1">RANDBETWEEN(180,540)</f>
        <v>534</v>
      </c>
      <c r="D4" s="18" t="s">
        <v>37</v>
      </c>
      <c r="E4" s="18">
        <f t="shared" ca="1" si="0"/>
        <v>4</v>
      </c>
      <c r="F4" s="18">
        <f t="shared" ca="1" si="1"/>
        <v>32</v>
      </c>
      <c r="G4" s="18" t="s">
        <v>73</v>
      </c>
      <c r="I4" s="22" t="s">
        <v>81</v>
      </c>
      <c r="J4" s="22" t="s">
        <v>86</v>
      </c>
      <c r="K4" s="22" t="s">
        <v>93</v>
      </c>
    </row>
    <row r="5" spans="2:11" ht="16.5" thickTop="1" thickBot="1" x14ac:dyDescent="0.3">
      <c r="B5" s="17" t="s">
        <v>2</v>
      </c>
      <c r="C5" s="18">
        <f t="shared" ref="C5:C36" ca="1" si="2">RANDBETWEEN(180,540)</f>
        <v>435</v>
      </c>
      <c r="D5" s="18" t="s">
        <v>38</v>
      </c>
      <c r="E5" s="18">
        <f t="shared" ca="1" si="0"/>
        <v>5</v>
      </c>
      <c r="F5" s="18">
        <f t="shared" ca="1" si="1"/>
        <v>53</v>
      </c>
      <c r="G5" s="18" t="s">
        <v>30</v>
      </c>
      <c r="I5" s="22" t="s">
        <v>82</v>
      </c>
      <c r="J5" s="22" t="s">
        <v>87</v>
      </c>
      <c r="K5" s="22" t="s">
        <v>94</v>
      </c>
    </row>
    <row r="6" spans="2:11" ht="16.5" thickTop="1" thickBot="1" x14ac:dyDescent="0.3">
      <c r="B6" s="19" t="s">
        <v>3</v>
      </c>
      <c r="C6" s="18">
        <f t="shared" ca="1" si="2"/>
        <v>331</v>
      </c>
      <c r="D6" s="18" t="s">
        <v>39</v>
      </c>
      <c r="E6" s="18">
        <f t="shared" ca="1" si="0"/>
        <v>3</v>
      </c>
      <c r="F6" s="18">
        <f t="shared" ca="1" si="1"/>
        <v>52</v>
      </c>
      <c r="G6" s="18" t="s">
        <v>30</v>
      </c>
      <c r="I6" s="22" t="s">
        <v>83</v>
      </c>
      <c r="J6" s="22" t="s">
        <v>88</v>
      </c>
      <c r="K6" s="21"/>
    </row>
    <row r="7" spans="2:11" ht="16.5" thickTop="1" thickBot="1" x14ac:dyDescent="0.3">
      <c r="B7" s="19" t="s">
        <v>4</v>
      </c>
      <c r="C7" s="18">
        <f t="shared" ca="1" si="2"/>
        <v>483</v>
      </c>
      <c r="D7" s="18" t="s">
        <v>40</v>
      </c>
      <c r="E7" s="18">
        <f t="shared" ca="1" si="0"/>
        <v>4</v>
      </c>
      <c r="F7" s="18">
        <f t="shared" ca="1" si="1"/>
        <v>55</v>
      </c>
      <c r="G7" s="18" t="s">
        <v>74</v>
      </c>
      <c r="I7" s="22" t="s">
        <v>31</v>
      </c>
      <c r="J7" s="22" t="s">
        <v>89</v>
      </c>
      <c r="K7" s="21"/>
    </row>
    <row r="8" spans="2:11" ht="16.5" thickTop="1" thickBot="1" x14ac:dyDescent="0.3">
      <c r="B8" s="20" t="s">
        <v>5</v>
      </c>
      <c r="C8" s="18">
        <f t="shared" ca="1" si="2"/>
        <v>225</v>
      </c>
      <c r="D8" s="18" t="s">
        <v>41</v>
      </c>
      <c r="E8" s="18">
        <f t="shared" ca="1" si="0"/>
        <v>7</v>
      </c>
      <c r="F8" s="18">
        <f t="shared" ca="1" si="1"/>
        <v>44</v>
      </c>
      <c r="G8" s="18" t="s">
        <v>32</v>
      </c>
    </row>
    <row r="9" spans="2:11" ht="16.5" thickTop="1" thickBot="1" x14ac:dyDescent="0.3">
      <c r="B9" s="20" t="s">
        <v>6</v>
      </c>
      <c r="C9" s="18">
        <f t="shared" ca="1" si="2"/>
        <v>263</v>
      </c>
      <c r="D9" s="18" t="s">
        <v>42</v>
      </c>
      <c r="E9" s="18">
        <f t="shared" ca="1" si="0"/>
        <v>8</v>
      </c>
      <c r="F9" s="18">
        <f t="shared" ca="1" si="1"/>
        <v>12</v>
      </c>
      <c r="G9" s="18" t="s">
        <v>75</v>
      </c>
    </row>
    <row r="10" spans="2:11" ht="16.5" thickTop="1" thickBot="1" x14ac:dyDescent="0.3">
      <c r="B10" s="20" t="s">
        <v>7</v>
      </c>
      <c r="C10" s="18">
        <f t="shared" ca="1" si="2"/>
        <v>512</v>
      </c>
      <c r="D10" s="18" t="s">
        <v>43</v>
      </c>
      <c r="E10" s="18">
        <f t="shared" ca="1" si="0"/>
        <v>5</v>
      </c>
      <c r="F10" s="18">
        <f t="shared" ca="1" si="1"/>
        <v>28</v>
      </c>
      <c r="G10" s="18" t="s">
        <v>76</v>
      </c>
    </row>
    <row r="11" spans="2:11" ht="16.5" thickTop="1" thickBot="1" x14ac:dyDescent="0.3">
      <c r="B11" s="17" t="s">
        <v>8</v>
      </c>
      <c r="C11" s="18">
        <f t="shared" ca="1" si="2"/>
        <v>529</v>
      </c>
      <c r="D11" s="18" t="s">
        <v>44</v>
      </c>
      <c r="E11" s="18">
        <f t="shared" ca="1" si="0"/>
        <v>1</v>
      </c>
      <c r="F11" s="18">
        <f t="shared" ca="1" si="1"/>
        <v>19</v>
      </c>
      <c r="G11" s="18" t="s">
        <v>32</v>
      </c>
    </row>
    <row r="12" spans="2:11" ht="16.5" thickTop="1" thickBot="1" x14ac:dyDescent="0.3">
      <c r="B12" s="17" t="s">
        <v>9</v>
      </c>
      <c r="C12" s="18">
        <f t="shared" ca="1" si="2"/>
        <v>499</v>
      </c>
      <c r="D12" s="18" t="s">
        <v>45</v>
      </c>
      <c r="E12" s="18">
        <f t="shared" ca="1" si="0"/>
        <v>8</v>
      </c>
      <c r="F12" s="18">
        <f t="shared" ca="1" si="1"/>
        <v>24</v>
      </c>
      <c r="G12" s="18" t="s">
        <v>74</v>
      </c>
    </row>
    <row r="13" spans="2:11" ht="16.5" thickTop="1" thickBot="1" x14ac:dyDescent="0.3">
      <c r="B13" s="21" t="s">
        <v>10</v>
      </c>
      <c r="C13" s="18">
        <f t="shared" ca="1" si="2"/>
        <v>536</v>
      </c>
      <c r="D13" s="18" t="s">
        <v>46</v>
      </c>
      <c r="E13" s="18">
        <f t="shared" ca="1" si="0"/>
        <v>2</v>
      </c>
      <c r="F13" s="18">
        <f t="shared" ca="1" si="1"/>
        <v>33</v>
      </c>
      <c r="G13" s="18" t="s">
        <v>77</v>
      </c>
    </row>
    <row r="14" spans="2:11" ht="16.5" thickTop="1" thickBot="1" x14ac:dyDescent="0.3">
      <c r="B14" s="17" t="s">
        <v>11</v>
      </c>
      <c r="C14" s="18">
        <f t="shared" ca="1" si="2"/>
        <v>475</v>
      </c>
      <c r="D14" s="18" t="s">
        <v>47</v>
      </c>
      <c r="E14" s="18">
        <f t="shared" ca="1" si="0"/>
        <v>6</v>
      </c>
      <c r="F14" s="18">
        <f t="shared" ca="1" si="1"/>
        <v>44</v>
      </c>
      <c r="G14" s="18" t="s">
        <v>30</v>
      </c>
    </row>
    <row r="15" spans="2:11" ht="16.5" thickTop="1" thickBot="1" x14ac:dyDescent="0.3">
      <c r="B15" s="17" t="s">
        <v>12</v>
      </c>
      <c r="C15" s="18">
        <f t="shared" ca="1" si="2"/>
        <v>501</v>
      </c>
      <c r="D15" s="18" t="s">
        <v>48</v>
      </c>
      <c r="E15" s="18">
        <f t="shared" ca="1" si="0"/>
        <v>8</v>
      </c>
      <c r="F15" s="18">
        <f t="shared" ca="1" si="1"/>
        <v>32</v>
      </c>
      <c r="G15" s="18" t="s">
        <v>32</v>
      </c>
    </row>
    <row r="16" spans="2:11" ht="16.5" thickTop="1" thickBot="1" x14ac:dyDescent="0.3">
      <c r="B16" s="17" t="s">
        <v>13</v>
      </c>
      <c r="C16" s="18">
        <f t="shared" ca="1" si="2"/>
        <v>322</v>
      </c>
      <c r="D16" s="18" t="s">
        <v>49</v>
      </c>
      <c r="E16" s="18">
        <f t="shared" ca="1" si="0"/>
        <v>6</v>
      </c>
      <c r="F16" s="18">
        <f t="shared" ca="1" si="1"/>
        <v>17</v>
      </c>
      <c r="G16" s="18" t="s">
        <v>32</v>
      </c>
    </row>
    <row r="17" spans="2:7" ht="16.5" thickTop="1" thickBot="1" x14ac:dyDescent="0.3">
      <c r="B17" s="17" t="s">
        <v>14</v>
      </c>
      <c r="C17" s="18">
        <f t="shared" ca="1" si="2"/>
        <v>187</v>
      </c>
      <c r="D17" s="18" t="s">
        <v>50</v>
      </c>
      <c r="E17" s="18">
        <f t="shared" ca="1" si="0"/>
        <v>1</v>
      </c>
      <c r="F17" s="18">
        <f t="shared" ca="1" si="1"/>
        <v>24</v>
      </c>
      <c r="G17" s="18" t="s">
        <v>30</v>
      </c>
    </row>
    <row r="18" spans="2:7" ht="16.5" thickTop="1" thickBot="1" x14ac:dyDescent="0.3">
      <c r="B18" s="17" t="s">
        <v>15</v>
      </c>
      <c r="C18" s="18">
        <f t="shared" ca="1" si="2"/>
        <v>223</v>
      </c>
      <c r="D18" s="18" t="s">
        <v>51</v>
      </c>
      <c r="E18" s="18">
        <f t="shared" ca="1" si="0"/>
        <v>3</v>
      </c>
      <c r="F18" s="18">
        <f t="shared" ca="1" si="1"/>
        <v>18</v>
      </c>
      <c r="G18" s="18" t="s">
        <v>30</v>
      </c>
    </row>
    <row r="19" spans="2:7" ht="16.5" thickTop="1" thickBot="1" x14ac:dyDescent="0.3">
      <c r="B19" s="17" t="s">
        <v>16</v>
      </c>
      <c r="C19" s="18">
        <f t="shared" ca="1" si="2"/>
        <v>276</v>
      </c>
      <c r="D19" s="18" t="s">
        <v>52</v>
      </c>
      <c r="E19" s="18">
        <f t="shared" ca="1" si="0"/>
        <v>4</v>
      </c>
      <c r="F19" s="18">
        <f t="shared" ca="1" si="1"/>
        <v>17</v>
      </c>
      <c r="G19" s="18" t="s">
        <v>30</v>
      </c>
    </row>
    <row r="20" spans="2:7" ht="16.5" thickTop="1" thickBot="1" x14ac:dyDescent="0.3">
      <c r="B20" s="17" t="s">
        <v>17</v>
      </c>
      <c r="C20" s="18">
        <f t="shared" ca="1" si="2"/>
        <v>519</v>
      </c>
      <c r="D20" s="18" t="s">
        <v>53</v>
      </c>
      <c r="E20" s="18">
        <f t="shared" ca="1" si="0"/>
        <v>2</v>
      </c>
      <c r="F20" s="18">
        <f t="shared" ca="1" si="1"/>
        <v>40</v>
      </c>
      <c r="G20" s="18" t="s">
        <v>73</v>
      </c>
    </row>
    <row r="21" spans="2:7" ht="16.5" thickTop="1" thickBot="1" x14ac:dyDescent="0.3">
      <c r="B21" s="17"/>
      <c r="C21" s="18">
        <f t="shared" ca="1" si="2"/>
        <v>482</v>
      </c>
      <c r="D21" s="18" t="s">
        <v>54</v>
      </c>
      <c r="E21" s="18">
        <f t="shared" ca="1" si="0"/>
        <v>2</v>
      </c>
      <c r="F21" s="18">
        <f t="shared" ca="1" si="1"/>
        <v>43</v>
      </c>
      <c r="G21" s="18"/>
    </row>
    <row r="22" spans="2:7" ht="16.5" thickTop="1" thickBot="1" x14ac:dyDescent="0.3">
      <c r="B22" s="17"/>
      <c r="C22" s="18">
        <f t="shared" ca="1" si="2"/>
        <v>421</v>
      </c>
      <c r="D22" s="18" t="s">
        <v>55</v>
      </c>
      <c r="E22" s="18">
        <f t="shared" ca="1" si="0"/>
        <v>7</v>
      </c>
      <c r="F22" s="18">
        <f t="shared" ca="1" si="1"/>
        <v>47</v>
      </c>
      <c r="G22" s="18"/>
    </row>
    <row r="23" spans="2:7" ht="16.5" thickTop="1" thickBot="1" x14ac:dyDescent="0.3">
      <c r="B23" s="17"/>
      <c r="C23" s="18">
        <f t="shared" ca="1" si="2"/>
        <v>364</v>
      </c>
      <c r="D23" s="18" t="s">
        <v>56</v>
      </c>
      <c r="E23" s="18">
        <f t="shared" ca="1" si="0"/>
        <v>6</v>
      </c>
      <c r="F23" s="18">
        <f t="shared" ca="1" si="1"/>
        <v>25</v>
      </c>
      <c r="G23" s="18"/>
    </row>
    <row r="24" spans="2:7" ht="16.5" thickTop="1" thickBot="1" x14ac:dyDescent="0.3">
      <c r="B24" s="17"/>
      <c r="C24" s="18">
        <f t="shared" ca="1" si="2"/>
        <v>440</v>
      </c>
      <c r="D24" s="18" t="s">
        <v>57</v>
      </c>
      <c r="E24" s="18">
        <f t="shared" ca="1" si="0"/>
        <v>2</v>
      </c>
      <c r="F24" s="18">
        <f t="shared" ca="1" si="1"/>
        <v>23</v>
      </c>
      <c r="G24" s="18"/>
    </row>
    <row r="25" spans="2:7" ht="16.5" thickTop="1" thickBot="1" x14ac:dyDescent="0.3">
      <c r="B25" s="17"/>
      <c r="C25" s="18">
        <f t="shared" ca="1" si="2"/>
        <v>290</v>
      </c>
      <c r="D25" s="18" t="s">
        <v>58</v>
      </c>
      <c r="E25" s="18">
        <f t="shared" ca="1" si="0"/>
        <v>5</v>
      </c>
      <c r="F25" s="18">
        <f t="shared" ca="1" si="1"/>
        <v>23</v>
      </c>
      <c r="G25" s="18"/>
    </row>
    <row r="26" spans="2:7" ht="16.5" thickTop="1" thickBot="1" x14ac:dyDescent="0.3">
      <c r="B26" s="17"/>
      <c r="C26" s="18">
        <f t="shared" ca="1" si="2"/>
        <v>276</v>
      </c>
      <c r="D26" s="18" t="s">
        <v>59</v>
      </c>
      <c r="E26" s="18">
        <f t="shared" ca="1" si="0"/>
        <v>4</v>
      </c>
      <c r="F26" s="18">
        <f t="shared" ca="1" si="1"/>
        <v>36</v>
      </c>
      <c r="G26" s="18"/>
    </row>
    <row r="27" spans="2:7" ht="16.5" thickTop="1" thickBot="1" x14ac:dyDescent="0.3">
      <c r="B27" s="17"/>
      <c r="C27" s="18">
        <f t="shared" ca="1" si="2"/>
        <v>303</v>
      </c>
      <c r="D27" s="18" t="s">
        <v>60</v>
      </c>
      <c r="E27" s="18">
        <f t="shared" ca="1" si="0"/>
        <v>4</v>
      </c>
      <c r="F27" s="18">
        <f t="shared" ca="1" si="1"/>
        <v>37</v>
      </c>
      <c r="G27" s="18"/>
    </row>
    <row r="28" spans="2:7" ht="16.5" thickTop="1" thickBot="1" x14ac:dyDescent="0.3">
      <c r="B28" s="17"/>
      <c r="C28" s="18">
        <f t="shared" ca="1" si="2"/>
        <v>263</v>
      </c>
      <c r="D28" s="18" t="s">
        <v>61</v>
      </c>
      <c r="E28" s="18">
        <f t="shared" ca="1" si="0"/>
        <v>7</v>
      </c>
      <c r="F28" s="18">
        <f t="shared" ca="1" si="1"/>
        <v>18</v>
      </c>
      <c r="G28" s="18"/>
    </row>
    <row r="29" spans="2:7" ht="16.5" thickTop="1" thickBot="1" x14ac:dyDescent="0.3">
      <c r="B29" s="17"/>
      <c r="C29" s="18">
        <f t="shared" ca="1" si="2"/>
        <v>502</v>
      </c>
      <c r="D29" s="18" t="s">
        <v>62</v>
      </c>
      <c r="E29" s="18">
        <f t="shared" ca="1" si="0"/>
        <v>2</v>
      </c>
      <c r="F29" s="18">
        <f t="shared" ca="1" si="1"/>
        <v>21</v>
      </c>
      <c r="G29" s="18"/>
    </row>
    <row r="30" spans="2:7" ht="16.5" thickTop="1" thickBot="1" x14ac:dyDescent="0.3">
      <c r="B30" s="17"/>
      <c r="C30" s="18">
        <f t="shared" ca="1" si="2"/>
        <v>334</v>
      </c>
      <c r="D30" s="18" t="s">
        <v>63</v>
      </c>
      <c r="E30" s="18">
        <f t="shared" ca="1" si="0"/>
        <v>3</v>
      </c>
      <c r="F30" s="18">
        <f t="shared" ca="1" si="1"/>
        <v>12</v>
      </c>
      <c r="G30" s="18"/>
    </row>
    <row r="31" spans="2:7" ht="16.5" thickTop="1" thickBot="1" x14ac:dyDescent="0.3">
      <c r="B31" s="17"/>
      <c r="C31" s="18">
        <f t="shared" ca="1" si="2"/>
        <v>472</v>
      </c>
      <c r="D31" s="18" t="s">
        <v>64</v>
      </c>
      <c r="E31" s="18">
        <f t="shared" ca="1" si="0"/>
        <v>5</v>
      </c>
      <c r="F31" s="18">
        <f t="shared" ca="1" si="1"/>
        <v>41</v>
      </c>
      <c r="G31" s="18"/>
    </row>
    <row r="32" spans="2:7" ht="16.5" thickTop="1" thickBot="1" x14ac:dyDescent="0.3">
      <c r="B32" s="17"/>
      <c r="C32" s="18">
        <f t="shared" ca="1" si="2"/>
        <v>328</v>
      </c>
      <c r="D32" s="18" t="s">
        <v>65</v>
      </c>
      <c r="E32" s="18">
        <f t="shared" ca="1" si="0"/>
        <v>4</v>
      </c>
      <c r="F32" s="18">
        <f t="shared" ca="1" si="1"/>
        <v>37</v>
      </c>
      <c r="G32" s="18"/>
    </row>
    <row r="33" spans="2:7" ht="16.5" thickTop="1" thickBot="1" x14ac:dyDescent="0.3">
      <c r="B33" s="17"/>
      <c r="C33" s="18">
        <f t="shared" ca="1" si="2"/>
        <v>258</v>
      </c>
      <c r="D33" s="18" t="s">
        <v>66</v>
      </c>
      <c r="E33" s="18">
        <f t="shared" ca="1" si="0"/>
        <v>2</v>
      </c>
      <c r="F33" s="18">
        <f t="shared" ca="1" si="1"/>
        <v>12</v>
      </c>
      <c r="G33" s="18"/>
    </row>
    <row r="34" spans="2:7" ht="16.5" thickTop="1" thickBot="1" x14ac:dyDescent="0.3">
      <c r="B34" s="17"/>
      <c r="C34" s="18">
        <f t="shared" ca="1" si="2"/>
        <v>355</v>
      </c>
      <c r="D34" s="18" t="s">
        <v>67</v>
      </c>
      <c r="E34" s="18">
        <f t="shared" ca="1" si="0"/>
        <v>1</v>
      </c>
      <c r="F34" s="18">
        <f t="shared" ca="1" si="1"/>
        <v>13</v>
      </c>
      <c r="G34" s="18"/>
    </row>
    <row r="35" spans="2:7" ht="16.5" thickTop="1" thickBot="1" x14ac:dyDescent="0.3">
      <c r="B35" s="17"/>
      <c r="C35" s="18">
        <f t="shared" ca="1" si="2"/>
        <v>531</v>
      </c>
      <c r="D35" s="18" t="s">
        <v>68</v>
      </c>
      <c r="E35" s="18">
        <f t="shared" ca="1" si="0"/>
        <v>8</v>
      </c>
      <c r="F35" s="18">
        <f t="shared" ca="1" si="1"/>
        <v>31</v>
      </c>
      <c r="G35" s="18"/>
    </row>
    <row r="36" spans="2:7" ht="16.5" thickTop="1" thickBot="1" x14ac:dyDescent="0.3">
      <c r="B36" s="17"/>
      <c r="C36" s="18">
        <f t="shared" ca="1" si="2"/>
        <v>443</v>
      </c>
      <c r="D36" s="18" t="s">
        <v>69</v>
      </c>
      <c r="E36" s="18">
        <f t="shared" ca="1" si="0"/>
        <v>5</v>
      </c>
      <c r="F36" s="18">
        <f t="shared" ca="1" si="1"/>
        <v>42</v>
      </c>
      <c r="G36" s="18"/>
    </row>
    <row r="37" spans="2:7" ht="15.75" thickTop="1" x14ac:dyDescent="0.25"/>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5:M92"/>
  <sheetViews>
    <sheetView showGridLines="0" topLeftCell="F1" workbookViewId="0">
      <selection activeCell="I19" sqref="I19"/>
    </sheetView>
  </sheetViews>
  <sheetFormatPr defaultRowHeight="15" x14ac:dyDescent="0.25"/>
  <cols>
    <col min="1" max="1" width="2.5703125" customWidth="1"/>
    <col min="2" max="2" width="18.5703125" bestFit="1" customWidth="1"/>
    <col min="3" max="3" width="17.7109375" customWidth="1"/>
    <col min="4" max="4" width="2.5703125" customWidth="1"/>
    <col min="5" max="5" width="20.28515625" bestFit="1" customWidth="1"/>
    <col min="6" max="6" width="18.140625" customWidth="1"/>
    <col min="7" max="7" width="2.5703125" customWidth="1"/>
    <col min="8" max="8" width="18.5703125" bestFit="1" customWidth="1"/>
    <col min="9" max="9" width="17.7109375" customWidth="1"/>
    <col min="10" max="10" width="2.5703125" customWidth="1"/>
    <col min="11" max="11" width="24.7109375" customWidth="1"/>
    <col min="12" max="12" width="27.28515625" customWidth="1"/>
    <col min="13" max="13" width="22.7109375" customWidth="1"/>
    <col min="14" max="14" width="11.28515625" customWidth="1"/>
    <col min="15" max="15" width="8.7109375" customWidth="1"/>
    <col min="16" max="17" width="9.7109375" customWidth="1"/>
    <col min="18" max="18" width="8.7109375" customWidth="1"/>
    <col min="19" max="21" width="9.7109375" customWidth="1"/>
    <col min="22" max="22" width="8.7109375" customWidth="1"/>
    <col min="23" max="23" width="9.7109375" customWidth="1"/>
    <col min="24" max="26" width="9.7109375" bestFit="1" customWidth="1"/>
    <col min="27" max="28" width="8.7109375" customWidth="1"/>
    <col min="29" max="32" width="9.7109375" bestFit="1" customWidth="1"/>
    <col min="33" max="34" width="8.7109375" customWidth="1"/>
    <col min="35" max="38" width="9.7109375" bestFit="1" customWidth="1"/>
    <col min="39" max="39" width="10.7109375" bestFit="1" customWidth="1"/>
    <col min="40" max="40" width="9.7109375" bestFit="1" customWidth="1"/>
    <col min="41" max="44" width="10.7109375" bestFit="1" customWidth="1"/>
    <col min="45" max="45" width="8.7109375" bestFit="1" customWidth="1"/>
    <col min="46" max="46" width="9.7109375" customWidth="1"/>
    <col min="47" max="48" width="9.7109375" bestFit="1" customWidth="1"/>
  </cols>
  <sheetData>
    <row r="5" spans="2:13" ht="30" x14ac:dyDescent="0.25">
      <c r="B5" s="24" t="s">
        <v>99</v>
      </c>
      <c r="C5" s="25" t="s">
        <v>97</v>
      </c>
      <c r="D5" s="11"/>
      <c r="E5" s="24" t="s">
        <v>142</v>
      </c>
      <c r="F5" s="25" t="s">
        <v>101</v>
      </c>
      <c r="G5" s="11"/>
      <c r="H5" s="24" t="s">
        <v>99</v>
      </c>
      <c r="I5" s="25" t="s">
        <v>97</v>
      </c>
      <c r="K5" s="24" t="s">
        <v>26</v>
      </c>
      <c r="L5" s="24" t="s">
        <v>90</v>
      </c>
      <c r="M5" s="24" t="s">
        <v>27</v>
      </c>
    </row>
    <row r="6" spans="2:13" x14ac:dyDescent="0.25">
      <c r="B6" s="23" t="s">
        <v>17</v>
      </c>
      <c r="C6" s="10">
        <v>6</v>
      </c>
      <c r="E6" s="23" t="s">
        <v>92</v>
      </c>
      <c r="F6" s="10">
        <v>1</v>
      </c>
      <c r="H6" s="23" t="s">
        <v>17</v>
      </c>
      <c r="I6" s="10">
        <v>6</v>
      </c>
    </row>
    <row r="7" spans="2:13" x14ac:dyDescent="0.25">
      <c r="B7" s="23" t="s">
        <v>16</v>
      </c>
      <c r="C7" s="10">
        <v>3</v>
      </c>
      <c r="E7" s="23" t="s">
        <v>93</v>
      </c>
      <c r="F7" s="10">
        <v>1</v>
      </c>
      <c r="H7" s="23" t="s">
        <v>16</v>
      </c>
      <c r="I7" s="10">
        <v>3</v>
      </c>
    </row>
    <row r="8" spans="2:13" x14ac:dyDescent="0.25">
      <c r="B8" s="23" t="s">
        <v>14</v>
      </c>
      <c r="C8" s="10">
        <v>16</v>
      </c>
      <c r="E8" s="23" t="s">
        <v>143</v>
      </c>
      <c r="F8" s="10">
        <v>2</v>
      </c>
      <c r="H8" s="23" t="s">
        <v>14</v>
      </c>
      <c r="I8" s="10">
        <v>16</v>
      </c>
    </row>
    <row r="9" spans="2:13" x14ac:dyDescent="0.25">
      <c r="B9" s="23" t="s">
        <v>1</v>
      </c>
      <c r="C9" s="10">
        <v>7</v>
      </c>
      <c r="H9" s="23" t="s">
        <v>1</v>
      </c>
      <c r="I9" s="10">
        <v>7</v>
      </c>
    </row>
    <row r="10" spans="2:13" x14ac:dyDescent="0.25">
      <c r="B10" s="23" t="s">
        <v>12</v>
      </c>
      <c r="C10" s="10">
        <v>7</v>
      </c>
      <c r="H10" s="23" t="s">
        <v>12</v>
      </c>
      <c r="I10" s="10">
        <v>7</v>
      </c>
    </row>
    <row r="11" spans="2:13" x14ac:dyDescent="0.25">
      <c r="B11" s="23" t="s">
        <v>96</v>
      </c>
      <c r="C11" s="10">
        <v>39</v>
      </c>
      <c r="H11" s="23" t="s">
        <v>96</v>
      </c>
      <c r="I11" s="10">
        <v>39</v>
      </c>
    </row>
    <row r="82" spans="11:13" x14ac:dyDescent="0.25">
      <c r="K82" s="11"/>
      <c r="L82" s="11"/>
      <c r="M82" s="11"/>
    </row>
    <row r="83" spans="11:13" x14ac:dyDescent="0.25">
      <c r="K83" s="11"/>
      <c r="L83" s="11"/>
      <c r="M83" s="11"/>
    </row>
    <row r="84" spans="11:13" x14ac:dyDescent="0.25">
      <c r="K84" s="11"/>
      <c r="L84" s="11"/>
      <c r="M84" s="11"/>
    </row>
    <row r="85" spans="11:13" x14ac:dyDescent="0.25">
      <c r="K85" s="11"/>
      <c r="L85" s="11"/>
      <c r="M85" s="11"/>
    </row>
    <row r="86" spans="11:13" x14ac:dyDescent="0.25">
      <c r="K86" s="11"/>
      <c r="L86" s="11"/>
      <c r="M86" s="11"/>
    </row>
    <row r="87" spans="11:13" x14ac:dyDescent="0.25">
      <c r="K87" s="11"/>
      <c r="L87" s="11"/>
      <c r="M87" s="11"/>
    </row>
    <row r="88" spans="11:13" x14ac:dyDescent="0.25">
      <c r="K88" s="11"/>
      <c r="L88" s="11"/>
      <c r="M88" s="11"/>
    </row>
    <row r="89" spans="11:13" x14ac:dyDescent="0.25">
      <c r="K89" s="11"/>
      <c r="L89" s="11"/>
      <c r="M89" s="11"/>
    </row>
    <row r="90" spans="11:13" x14ac:dyDescent="0.25">
      <c r="K90" s="11"/>
      <c r="L90" s="11"/>
      <c r="M90" s="11"/>
    </row>
    <row r="91" spans="11:13" x14ac:dyDescent="0.25">
      <c r="K91" s="11"/>
      <c r="L91" s="11"/>
      <c r="M91" s="11"/>
    </row>
    <row r="92" spans="11:13" x14ac:dyDescent="0.25">
      <c r="K92" s="11"/>
      <c r="L92" s="11"/>
      <c r="M92" s="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P42"/>
  <sheetViews>
    <sheetView showGridLines="0" workbookViewId="0">
      <selection activeCell="H3" sqref="H3"/>
    </sheetView>
  </sheetViews>
  <sheetFormatPr defaultRowHeight="15" x14ac:dyDescent="0.25"/>
  <cols>
    <col min="1" max="1" width="6.28515625" customWidth="1"/>
    <col min="2" max="2" width="24" bestFit="1" customWidth="1"/>
    <col min="3" max="3" width="11.5703125" customWidth="1"/>
    <col min="4" max="4" width="16.5703125" hidden="1" customWidth="1"/>
    <col min="5" max="5" width="10" hidden="1" customWidth="1"/>
    <col min="6" max="6" width="12.140625" hidden="1" customWidth="1"/>
    <col min="7" max="7" width="13.28515625" customWidth="1"/>
    <col min="8" max="8" width="20.5703125" bestFit="1" customWidth="1"/>
    <col min="9" max="9" width="22.42578125" customWidth="1"/>
    <col min="10" max="10" width="12.7109375" bestFit="1" customWidth="1"/>
    <col min="11" max="11" width="14.85546875" hidden="1" customWidth="1"/>
    <col min="12" max="12" width="11.85546875" style="10" customWidth="1"/>
    <col min="13" max="13" width="20" customWidth="1"/>
    <col min="14" max="14" width="16.5703125" style="11" customWidth="1"/>
    <col min="16" max="16" width="9.7109375" bestFit="1" customWidth="1"/>
  </cols>
  <sheetData>
    <row r="1" spans="1:16" ht="24" customHeight="1" x14ac:dyDescent="0.25">
      <c r="K1" s="10"/>
      <c r="L1"/>
      <c r="M1" s="12">
        <f ca="1">TODAY()</f>
        <v>43410</v>
      </c>
    </row>
    <row r="2" spans="1:16" x14ac:dyDescent="0.25">
      <c r="K2" s="10"/>
      <c r="L2"/>
    </row>
    <row r="3" spans="1:16" ht="45" x14ac:dyDescent="0.25">
      <c r="A3" s="4" t="s">
        <v>19</v>
      </c>
      <c r="B3" s="5" t="s">
        <v>21</v>
      </c>
      <c r="C3" s="5" t="s">
        <v>20</v>
      </c>
      <c r="D3" s="5" t="s">
        <v>22</v>
      </c>
      <c r="E3" s="5" t="s">
        <v>23</v>
      </c>
      <c r="F3" s="5" t="s">
        <v>24</v>
      </c>
      <c r="G3" s="6" t="s">
        <v>90</v>
      </c>
      <c r="H3" s="5" t="s">
        <v>78</v>
      </c>
      <c r="I3" s="5" t="s">
        <v>25</v>
      </c>
      <c r="J3" s="5" t="s">
        <v>26</v>
      </c>
      <c r="K3" s="9" t="s">
        <v>34</v>
      </c>
      <c r="L3" s="6" t="s">
        <v>27</v>
      </c>
      <c r="M3" s="7" t="s">
        <v>28</v>
      </c>
      <c r="N3" s="5" t="s">
        <v>102</v>
      </c>
    </row>
    <row r="4" spans="1:16" hidden="1" x14ac:dyDescent="0.25">
      <c r="A4" s="1" t="s">
        <v>35</v>
      </c>
      <c r="B4" s="2" t="s">
        <v>1</v>
      </c>
      <c r="C4" s="2" t="s">
        <v>103</v>
      </c>
      <c r="D4" s="2" t="str">
        <f>VLOOKUP(Table3[[#This Row],[Descrição do Instrumento]],APOIO!B:D,3,0)</f>
        <v>0 - 110</v>
      </c>
      <c r="E4" s="2">
        <f ca="1">VLOOKUP(Table3[[#This Row],[Descrição do Instrumento]],APOIO!B:E,4,0)</f>
        <v>4</v>
      </c>
      <c r="F4" s="2" t="str">
        <f>VLOOKUP(Table3[[#This Row],[Descrição do Instrumento]],APOIO!B:G,6,0)</f>
        <v>shore</v>
      </c>
      <c r="G4" s="2" t="s">
        <v>92</v>
      </c>
      <c r="H4" s="2" t="s">
        <v>80</v>
      </c>
      <c r="I4" s="2" t="str">
        <f>VLOOKUP(Table3[Onde Está ?],APOIO!I:J,2,0)</f>
        <v>José Carlos</v>
      </c>
      <c r="J4" s="3">
        <f t="shared" ref="J4:J8" ca="1" si="0">RANDBETWEEN($P$6,$P$7)</f>
        <v>43301</v>
      </c>
      <c r="K4" s="8">
        <f ca="1">VLOOKUP(Table3[[#This Row],[Descrição do Instrumento]],APOIO!B:C,2,0)</f>
        <v>534</v>
      </c>
      <c r="L4" s="3">
        <f ca="1">Table3[Calibrado em]+Table3[Prazo Calibração
(Dias)]</f>
        <v>43835</v>
      </c>
      <c r="M4" s="2">
        <f ca="1">IF(Table3[[#This Row],[Calibrado em]]="","_",Table3[[#This Row],[Próxima Calibração]]-$M$1)</f>
        <v>425</v>
      </c>
      <c r="N4" s="2" t="str">
        <f ca="1">TEXT(Table3[[#This Row],[Calibrado em]],"MMM")</f>
        <v>jul</v>
      </c>
    </row>
    <row r="5" spans="1:16" x14ac:dyDescent="0.25">
      <c r="A5" s="1">
        <v>2</v>
      </c>
      <c r="B5" s="2" t="s">
        <v>14</v>
      </c>
      <c r="C5" s="2" t="s">
        <v>104</v>
      </c>
      <c r="D5" s="2" t="str">
        <f>VLOOKUP(Table3[[#This Row],[Descrição do Instrumento]],APOIO!B:D,3,0)</f>
        <v>4 - 130</v>
      </c>
      <c r="E5" s="2">
        <f ca="1">VLOOKUP(Table3[[#This Row],[Descrição do Instrumento]],APOIO!B:E,4,0)</f>
        <v>1</v>
      </c>
      <c r="F5" s="2" t="str">
        <f>VLOOKUP(Table3[[#This Row],[Descrição do Instrumento]],APOIO!B:G,6,0)</f>
        <v>mm</v>
      </c>
      <c r="G5" s="2" t="s">
        <v>92</v>
      </c>
      <c r="H5" s="2" t="s">
        <v>81</v>
      </c>
      <c r="I5" s="2" t="str">
        <f>VLOOKUP(Table3[Onde Está ?],APOIO!I:J,2,0)</f>
        <v>Pedro Luiz</v>
      </c>
      <c r="J5" s="3">
        <f t="shared" ca="1" si="0"/>
        <v>43271</v>
      </c>
      <c r="K5" s="8">
        <f ca="1">VLOOKUP(Table3[[#This Row],[Descrição do Instrumento]],APOIO!B:C,2,0)</f>
        <v>187</v>
      </c>
      <c r="L5" s="3">
        <f ca="1">Table3[Calibrado em]+Table3[Prazo Calibração
(Dias)]</f>
        <v>43458</v>
      </c>
      <c r="M5" s="2">
        <f ca="1">IF(Table3[[#This Row],[Calibrado em]]="","_",Table3[[#This Row],[Próxima Calibração]]-$M$1)</f>
        <v>48</v>
      </c>
      <c r="N5" s="2" t="str">
        <f ca="1">TEXT(Table3[[#This Row],[Calibrado em]],"MMM")</f>
        <v>jun</v>
      </c>
    </row>
    <row r="6" spans="1:16" x14ac:dyDescent="0.25">
      <c r="A6" s="1">
        <v>3</v>
      </c>
      <c r="B6" s="2" t="s">
        <v>12</v>
      </c>
      <c r="C6" s="2" t="s">
        <v>105</v>
      </c>
      <c r="D6" s="2" t="str">
        <f>VLOOKUP(Table3[[#This Row],[Descrição do Instrumento]],APOIO!B:D,3,0)</f>
        <v>4 - 150</v>
      </c>
      <c r="E6" s="2">
        <f ca="1">VLOOKUP(Table3[[#This Row],[Descrição do Instrumento]],APOIO!B:E,4,0)</f>
        <v>8</v>
      </c>
      <c r="F6" s="2" t="str">
        <f>VLOOKUP(Table3[[#This Row],[Descrição do Instrumento]],APOIO!B:G,6,0)</f>
        <v>cm</v>
      </c>
      <c r="G6" s="2" t="s">
        <v>93</v>
      </c>
      <c r="H6" s="2" t="s">
        <v>83</v>
      </c>
      <c r="I6" s="2" t="str">
        <f>VLOOKUP(Table3[Onde Está ?],APOIO!I:J,2,0)</f>
        <v>Luiz Gonçalves</v>
      </c>
      <c r="J6" s="3">
        <f t="shared" ca="1" si="0"/>
        <v>43109</v>
      </c>
      <c r="K6" s="8">
        <f ca="1">VLOOKUP(Table3[[#This Row],[Descrição do Instrumento]],APOIO!B:C,2,0)</f>
        <v>501</v>
      </c>
      <c r="L6" s="3">
        <f ca="1">Table3[Calibrado em]+Table3[Prazo Calibração
(Dias)]</f>
        <v>43610</v>
      </c>
      <c r="M6" s="2">
        <f ca="1">IF(Table3[[#This Row],[Calibrado em]]="","_",Table3[[#This Row],[Próxima Calibração]]-$M$1)</f>
        <v>200</v>
      </c>
      <c r="N6" s="2" t="str">
        <f ca="1">TEXT(Table3[[#This Row],[Calibrado em]],"MMM")</f>
        <v>jan</v>
      </c>
      <c r="P6" s="12">
        <v>43101</v>
      </c>
    </row>
    <row r="7" spans="1:16" x14ac:dyDescent="0.25">
      <c r="A7" s="1">
        <v>4</v>
      </c>
      <c r="B7" s="2" t="s">
        <v>16</v>
      </c>
      <c r="C7" s="2" t="s">
        <v>106</v>
      </c>
      <c r="D7" s="2" t="str">
        <f>VLOOKUP(Table3[[#This Row],[Descrição do Instrumento]],APOIO!B:D,3,0)</f>
        <v>5 - 110</v>
      </c>
      <c r="E7" s="2">
        <f ca="1">VLOOKUP(Table3[[#This Row],[Descrição do Instrumento]],APOIO!B:E,4,0)</f>
        <v>4</v>
      </c>
      <c r="F7" s="2" t="str">
        <f>VLOOKUP(Table3[[#This Row],[Descrição do Instrumento]],APOIO!B:G,6,0)</f>
        <v>mm</v>
      </c>
      <c r="G7" s="2" t="s">
        <v>93</v>
      </c>
      <c r="H7" s="2" t="s">
        <v>82</v>
      </c>
      <c r="I7" s="2" t="str">
        <f>VLOOKUP(Table3[Onde Está ?],APOIO!I:J,2,0)</f>
        <v>Rodrigo Alberto</v>
      </c>
      <c r="J7" s="3">
        <f t="shared" ca="1" si="0"/>
        <v>43210</v>
      </c>
      <c r="K7" s="8">
        <f ca="1">VLOOKUP(Table3[[#This Row],[Descrição do Instrumento]],APOIO!B:C,2,0)</f>
        <v>276</v>
      </c>
      <c r="L7" s="3">
        <f ca="1">Table3[Calibrado em]+Table3[Prazo Calibração
(Dias)]</f>
        <v>43486</v>
      </c>
      <c r="M7" s="2">
        <f ca="1">IF(Table3[[#This Row],[Calibrado em]]="","_",Table3[[#This Row],[Próxima Calibração]]-$M$1)</f>
        <v>76</v>
      </c>
      <c r="N7" s="2" t="str">
        <f ca="1">TEXT(Table3[[#This Row],[Calibrado em]],"MMM")</f>
        <v>abr</v>
      </c>
      <c r="P7" s="12">
        <v>43407</v>
      </c>
    </row>
    <row r="8" spans="1:16" hidden="1" x14ac:dyDescent="0.25">
      <c r="A8" s="1">
        <v>5</v>
      </c>
      <c r="B8" s="2" t="s">
        <v>17</v>
      </c>
      <c r="C8" s="2" t="s">
        <v>107</v>
      </c>
      <c r="D8" s="2" t="str">
        <f>VLOOKUP(Table3[[#This Row],[Descrição do Instrumento]],APOIO!B:D,3,0)</f>
        <v>5 - 130</v>
      </c>
      <c r="E8" s="2">
        <f ca="1">VLOOKUP(Table3[[#This Row],[Descrição do Instrumento]],APOIO!B:E,4,0)</f>
        <v>2</v>
      </c>
      <c r="F8" s="2" t="str">
        <f>VLOOKUP(Table3[[#This Row],[Descrição do Instrumento]],APOIO!B:G,6,0)</f>
        <v>shore</v>
      </c>
      <c r="G8" s="2" t="s">
        <v>92</v>
      </c>
      <c r="H8" s="2" t="s">
        <v>95</v>
      </c>
      <c r="I8" s="2" t="str">
        <f>VLOOKUP(Table3[Onde Está ?],APOIO!I:J,2,0)</f>
        <v>Érica Roberta</v>
      </c>
      <c r="J8" s="3">
        <f t="shared" ca="1" si="0"/>
        <v>43171</v>
      </c>
      <c r="K8" s="8">
        <f ca="1">VLOOKUP(Table3[[#This Row],[Descrição do Instrumento]],APOIO!B:C,2,0)</f>
        <v>519</v>
      </c>
      <c r="L8" s="3">
        <f ca="1">Table3[Calibrado em]+Table3[Prazo Calibração
(Dias)]</f>
        <v>43690</v>
      </c>
      <c r="M8" s="2">
        <f ca="1">IF(Table3[[#This Row],[Calibrado em]]="","_",Table3[[#This Row],[Próxima Calibração]]-$M$1)</f>
        <v>280</v>
      </c>
      <c r="N8" s="2" t="str">
        <f ca="1">TEXT(Table3[[#This Row],[Calibrado em]],"MMM")</f>
        <v>mar</v>
      </c>
    </row>
    <row r="9" spans="1:16" hidden="1" x14ac:dyDescent="0.25">
      <c r="A9" s="1" t="s">
        <v>98</v>
      </c>
      <c r="B9" s="2" t="s">
        <v>17</v>
      </c>
      <c r="C9" s="2" t="s">
        <v>108</v>
      </c>
      <c r="D9" s="2" t="str">
        <f>VLOOKUP(Table3[[#This Row],[Descrição do Instrumento]],APOIO!B:D,3,0)</f>
        <v>5 - 130</v>
      </c>
      <c r="E9" s="2">
        <f ca="1">VLOOKUP(Table3[[#This Row],[Descrição do Instrumento]],APOIO!B:E,4,0)</f>
        <v>2</v>
      </c>
      <c r="F9" s="2" t="str">
        <f>VLOOKUP(Table3[[#This Row],[Descrição do Instrumento]],APOIO!B:G,6,0)</f>
        <v>shore</v>
      </c>
      <c r="G9" s="2" t="s">
        <v>92</v>
      </c>
      <c r="H9" s="2" t="s">
        <v>83</v>
      </c>
      <c r="I9" s="2" t="str">
        <f>VLOOKUP(Table3[Onde Está ?],APOIO!I:J,2,0)</f>
        <v>Luiz Gonçalves</v>
      </c>
      <c r="J9" s="3">
        <f ca="1">RANDBETWEEN($P$6,$P$7)</f>
        <v>43391</v>
      </c>
      <c r="K9" s="8">
        <f ca="1">VLOOKUP(Table3[[#This Row],[Descrição do Instrumento]],APOIO!B:C,2,0)</f>
        <v>519</v>
      </c>
      <c r="L9" s="3">
        <f ca="1">Table3[Calibrado em]+Table3[Prazo Calibração
(Dias)]</f>
        <v>43910</v>
      </c>
      <c r="M9" s="2">
        <f ca="1">IF(Table3[[#This Row],[Calibrado em]]="","_",Table3[[#This Row],[Próxima Calibração]]-$M$1)</f>
        <v>500</v>
      </c>
      <c r="N9" s="2" t="str">
        <f ca="1">TEXT(Table3[[#This Row],[Calibrado em]],"MMM")</f>
        <v>out</v>
      </c>
    </row>
    <row r="10" spans="1:16" hidden="1" x14ac:dyDescent="0.25">
      <c r="A10" s="1">
        <v>7</v>
      </c>
      <c r="B10" s="2" t="s">
        <v>14</v>
      </c>
      <c r="C10" s="2" t="s">
        <v>109</v>
      </c>
      <c r="D10" s="2" t="str">
        <f>VLOOKUP(Table3[[#This Row],[Descrição do Instrumento]],APOIO!B:D,3,0)</f>
        <v>4 - 130</v>
      </c>
      <c r="E10" s="2">
        <f ca="1">VLOOKUP(Table3[[#This Row],[Descrição do Instrumento]],APOIO!B:E,4,0)</f>
        <v>1</v>
      </c>
      <c r="F10" s="2" t="str">
        <f>VLOOKUP(Table3[[#This Row],[Descrição do Instrumento]],APOIO!B:G,6,0)</f>
        <v>mm</v>
      </c>
      <c r="G10" s="2" t="s">
        <v>92</v>
      </c>
      <c r="H10" s="2" t="s">
        <v>81</v>
      </c>
      <c r="I10" s="2" t="str">
        <f>VLOOKUP(Table3[Onde Está ?],APOIO!I:J,2,0)</f>
        <v>Pedro Luiz</v>
      </c>
      <c r="J10" s="3">
        <f ca="1">RANDBETWEEN($P$6,$P$7)</f>
        <v>43103</v>
      </c>
      <c r="K10" s="8">
        <f ca="1">VLOOKUP(Table3[[#This Row],[Descrição do Instrumento]],APOIO!B:C,2,0)</f>
        <v>187</v>
      </c>
      <c r="L10" s="3">
        <f ca="1">Table3[Calibrado em]+Table3[Prazo Calibração
(Dias)]</f>
        <v>43290</v>
      </c>
      <c r="M10" s="2">
        <f ca="1">IF(Table3[[#This Row],[Calibrado em]]="","_",Table3[[#This Row],[Próxima Calibração]]-$M$1)</f>
        <v>-120</v>
      </c>
      <c r="N10" s="2" t="str">
        <f ca="1">TEXT(Table3[[#This Row],[Calibrado em]],"MMM")</f>
        <v>jan</v>
      </c>
    </row>
    <row r="11" spans="1:16" hidden="1" x14ac:dyDescent="0.25">
      <c r="A11" s="1">
        <v>8</v>
      </c>
      <c r="B11" s="2" t="s">
        <v>14</v>
      </c>
      <c r="C11" s="2" t="s">
        <v>110</v>
      </c>
      <c r="D11" s="2" t="str">
        <f>VLOOKUP(Table3[[#This Row],[Descrição do Instrumento]],APOIO!B:D,3,0)</f>
        <v>4 - 130</v>
      </c>
      <c r="E11" s="2">
        <f ca="1">VLOOKUP(Table3[[#This Row],[Descrição do Instrumento]],APOIO!B:E,4,0)</f>
        <v>1</v>
      </c>
      <c r="F11" s="2" t="str">
        <f>VLOOKUP(Table3[[#This Row],[Descrição do Instrumento]],APOIO!B:G,6,0)</f>
        <v>mm</v>
      </c>
      <c r="G11" s="2" t="s">
        <v>92</v>
      </c>
      <c r="H11" s="2" t="s">
        <v>82</v>
      </c>
      <c r="I11" s="2" t="str">
        <f>VLOOKUP(Table3[Onde Está ?],APOIO!I:J,2,0)</f>
        <v>Rodrigo Alberto</v>
      </c>
      <c r="J11" s="3">
        <f ca="1">RANDBETWEEN($P$6,$P$7)</f>
        <v>43258</v>
      </c>
      <c r="K11" s="8">
        <f ca="1">VLOOKUP(Table3[[#This Row],[Descrição do Instrumento]],APOIO!B:C,2,0)</f>
        <v>187</v>
      </c>
      <c r="L11" s="3">
        <f ca="1">Table3[Calibrado em]+Table3[Prazo Calibração
(Dias)]</f>
        <v>43445</v>
      </c>
      <c r="M11" s="2">
        <f ca="1">IF(Table3[[#This Row],[Calibrado em]]="","_",Table3[[#This Row],[Próxima Calibração]]-$M$1)</f>
        <v>35</v>
      </c>
      <c r="N11" s="2" t="str">
        <f ca="1">TEXT(Table3[[#This Row],[Calibrado em]],"MMM")</f>
        <v>jun</v>
      </c>
    </row>
    <row r="12" spans="1:16" hidden="1" x14ac:dyDescent="0.25">
      <c r="A12" s="1" t="s">
        <v>35</v>
      </c>
      <c r="B12" s="2" t="s">
        <v>1</v>
      </c>
      <c r="C12" s="2" t="s">
        <v>111</v>
      </c>
      <c r="D12" s="2" t="str">
        <f>VLOOKUP(Table3[[#This Row],[Descrição do Instrumento]],APOIO!B:D,3,0)</f>
        <v>0 - 110</v>
      </c>
      <c r="E12" s="2">
        <f ca="1">VLOOKUP(Table3[[#This Row],[Descrição do Instrumento]],APOIO!B:E,4,0)</f>
        <v>4</v>
      </c>
      <c r="F12" s="2" t="str">
        <f>VLOOKUP(Table3[[#This Row],[Descrição do Instrumento]],APOIO!B:G,6,0)</f>
        <v>shore</v>
      </c>
      <c r="G12" s="2" t="s">
        <v>92</v>
      </c>
      <c r="H12" s="2" t="s">
        <v>80</v>
      </c>
      <c r="I12" s="2" t="str">
        <f>VLOOKUP(Table3[Onde Está ?],APOIO!I:J,2,0)</f>
        <v>José Carlos</v>
      </c>
      <c r="J12" s="3">
        <f t="shared" ref="J12:J30" ca="1" si="1">RANDBETWEEN($P$6,$P$7)</f>
        <v>43407</v>
      </c>
      <c r="K12" s="8">
        <f ca="1">VLOOKUP(Table3[[#This Row],[Descrição do Instrumento]],APOIO!B:C,2,0)</f>
        <v>534</v>
      </c>
      <c r="L12" s="3">
        <f ca="1">Table3[Calibrado em]+Table3[Prazo Calibração
(Dias)]</f>
        <v>43941</v>
      </c>
      <c r="M12" s="2">
        <f ca="1">IF(Table3[[#This Row],[Calibrado em]]="","_",Table3[[#This Row],[Próxima Calibração]]-$M$1)</f>
        <v>531</v>
      </c>
      <c r="N12" s="2" t="str">
        <f ca="1">TEXT(Table3[[#This Row],[Calibrado em]],"MMM")</f>
        <v>nov</v>
      </c>
    </row>
    <row r="13" spans="1:16" hidden="1" x14ac:dyDescent="0.25">
      <c r="A13" s="1">
        <v>2</v>
      </c>
      <c r="B13" s="2" t="s">
        <v>14</v>
      </c>
      <c r="C13" s="2" t="s">
        <v>112</v>
      </c>
      <c r="D13" s="2" t="str">
        <f>VLOOKUP(Table3[[#This Row],[Descrição do Instrumento]],APOIO!B:D,3,0)</f>
        <v>4 - 130</v>
      </c>
      <c r="E13" s="2">
        <f ca="1">VLOOKUP(Table3[[#This Row],[Descrição do Instrumento]],APOIO!B:E,4,0)</f>
        <v>1</v>
      </c>
      <c r="F13" s="2" t="str">
        <f>VLOOKUP(Table3[[#This Row],[Descrição do Instrumento]],APOIO!B:G,6,0)</f>
        <v>mm</v>
      </c>
      <c r="G13" s="2" t="s">
        <v>92</v>
      </c>
      <c r="H13" s="2" t="s">
        <v>81</v>
      </c>
      <c r="I13" s="2" t="str">
        <f>VLOOKUP(Table3[Onde Está ?],APOIO!I:J,2,0)</f>
        <v>Pedro Luiz</v>
      </c>
      <c r="J13" s="3">
        <f t="shared" ca="1" si="1"/>
        <v>43239</v>
      </c>
      <c r="K13" s="8">
        <f ca="1">VLOOKUP(Table3[[#This Row],[Descrição do Instrumento]],APOIO!B:C,2,0)</f>
        <v>187</v>
      </c>
      <c r="L13" s="3">
        <f ca="1">Table3[Calibrado em]+Table3[Prazo Calibração
(Dias)]</f>
        <v>43426</v>
      </c>
      <c r="M13" s="2">
        <f ca="1">IF(Table3[[#This Row],[Calibrado em]]="","_",Table3[[#This Row],[Próxima Calibração]]-$M$1)</f>
        <v>16</v>
      </c>
      <c r="N13" s="2" t="str">
        <f ca="1">TEXT(Table3[[#This Row],[Calibrado em]],"MMM")</f>
        <v>mai</v>
      </c>
    </row>
    <row r="14" spans="1:16" x14ac:dyDescent="0.25">
      <c r="A14" s="1">
        <v>3</v>
      </c>
      <c r="B14" s="2" t="s">
        <v>12</v>
      </c>
      <c r="C14" s="2" t="s">
        <v>113</v>
      </c>
      <c r="D14" s="2" t="str">
        <f>VLOOKUP(Table3[[#This Row],[Descrição do Instrumento]],APOIO!B:D,3,0)</f>
        <v>4 - 150</v>
      </c>
      <c r="E14" s="2">
        <f ca="1">VLOOKUP(Table3[[#This Row],[Descrição do Instrumento]],APOIO!B:E,4,0)</f>
        <v>8</v>
      </c>
      <c r="F14" s="2" t="str">
        <f>VLOOKUP(Table3[[#This Row],[Descrição do Instrumento]],APOIO!B:G,6,0)</f>
        <v>cm</v>
      </c>
      <c r="G14" s="2" t="s">
        <v>93</v>
      </c>
      <c r="H14" s="2" t="s">
        <v>83</v>
      </c>
      <c r="I14" s="2" t="str">
        <f>VLOOKUP(Table3[Onde Está ?],APOIO!I:J,2,0)</f>
        <v>Luiz Gonçalves</v>
      </c>
      <c r="J14" s="3">
        <f t="shared" ca="1" si="1"/>
        <v>43217</v>
      </c>
      <c r="K14" s="8">
        <f ca="1">VLOOKUP(Table3[[#This Row],[Descrição do Instrumento]],APOIO!B:C,2,0)</f>
        <v>501</v>
      </c>
      <c r="L14" s="3">
        <f ca="1">Table3[Calibrado em]+Table3[Prazo Calibração
(Dias)]</f>
        <v>43718</v>
      </c>
      <c r="M14" s="2">
        <f ca="1">IF(Table3[[#This Row],[Calibrado em]]="","_",Table3[[#This Row],[Próxima Calibração]]-$M$1)</f>
        <v>308</v>
      </c>
      <c r="N14" s="2" t="str">
        <f ca="1">TEXT(Table3[[#This Row],[Calibrado em]],"MMM")</f>
        <v>abr</v>
      </c>
    </row>
    <row r="15" spans="1:16" x14ac:dyDescent="0.25">
      <c r="A15" s="1">
        <v>4</v>
      </c>
      <c r="B15" s="2" t="s">
        <v>16</v>
      </c>
      <c r="C15" s="2" t="s">
        <v>114</v>
      </c>
      <c r="D15" s="2" t="str">
        <f>VLOOKUP(Table3[[#This Row],[Descrição do Instrumento]],APOIO!B:D,3,0)</f>
        <v>5 - 110</v>
      </c>
      <c r="E15" s="2">
        <f ca="1">VLOOKUP(Table3[[#This Row],[Descrição do Instrumento]],APOIO!B:E,4,0)</f>
        <v>4</v>
      </c>
      <c r="F15" s="2" t="str">
        <f>VLOOKUP(Table3[[#This Row],[Descrição do Instrumento]],APOIO!B:G,6,0)</f>
        <v>mm</v>
      </c>
      <c r="G15" s="2" t="s">
        <v>93</v>
      </c>
      <c r="H15" s="2" t="s">
        <v>82</v>
      </c>
      <c r="I15" s="2" t="str">
        <f>VLOOKUP(Table3[Onde Está ?],APOIO!I:J,2,0)</f>
        <v>Rodrigo Alberto</v>
      </c>
      <c r="J15" s="3">
        <f t="shared" ca="1" si="1"/>
        <v>43176</v>
      </c>
      <c r="K15" s="8">
        <f ca="1">VLOOKUP(Table3[[#This Row],[Descrição do Instrumento]],APOIO!B:C,2,0)</f>
        <v>276</v>
      </c>
      <c r="L15" s="3">
        <f ca="1">Table3[Calibrado em]+Table3[Prazo Calibração
(Dias)]</f>
        <v>43452</v>
      </c>
      <c r="M15" s="2">
        <f ca="1">IF(Table3[[#This Row],[Calibrado em]]="","_",Table3[[#This Row],[Próxima Calibração]]-$M$1)</f>
        <v>42</v>
      </c>
      <c r="N15" s="2" t="str">
        <f ca="1">TEXT(Table3[[#This Row],[Calibrado em]],"MMM")</f>
        <v>mar</v>
      </c>
    </row>
    <row r="16" spans="1:16" hidden="1" x14ac:dyDescent="0.25">
      <c r="A16" s="1">
        <v>5</v>
      </c>
      <c r="B16" s="2" t="s">
        <v>17</v>
      </c>
      <c r="C16" s="2" t="s">
        <v>115</v>
      </c>
      <c r="D16" s="2" t="str">
        <f>VLOOKUP(Table3[[#This Row],[Descrição do Instrumento]],APOIO!B:D,3,0)</f>
        <v>5 - 130</v>
      </c>
      <c r="E16" s="2">
        <f ca="1">VLOOKUP(Table3[[#This Row],[Descrição do Instrumento]],APOIO!B:E,4,0)</f>
        <v>2</v>
      </c>
      <c r="F16" s="2" t="str">
        <f>VLOOKUP(Table3[[#This Row],[Descrição do Instrumento]],APOIO!B:G,6,0)</f>
        <v>shore</v>
      </c>
      <c r="G16" s="2" t="s">
        <v>92</v>
      </c>
      <c r="H16" s="2" t="s">
        <v>95</v>
      </c>
      <c r="I16" s="2" t="str">
        <f>VLOOKUP(Table3[Onde Está ?],APOIO!I:J,2,0)</f>
        <v>Érica Roberta</v>
      </c>
      <c r="J16" s="3">
        <f t="shared" ca="1" si="1"/>
        <v>43206</v>
      </c>
      <c r="K16" s="8">
        <f ca="1">VLOOKUP(Table3[[#This Row],[Descrição do Instrumento]],APOIO!B:C,2,0)</f>
        <v>519</v>
      </c>
      <c r="L16" s="3">
        <f ca="1">Table3[Calibrado em]+Table3[Prazo Calibração
(Dias)]</f>
        <v>43725</v>
      </c>
      <c r="M16" s="2">
        <f ca="1">IF(Table3[[#This Row],[Calibrado em]]="","_",Table3[[#This Row],[Próxima Calibração]]-$M$1)</f>
        <v>315</v>
      </c>
      <c r="N16" s="2" t="str">
        <f ca="1">TEXT(Table3[[#This Row],[Calibrado em]],"MMM")</f>
        <v>abr</v>
      </c>
    </row>
    <row r="17" spans="1:14" hidden="1" x14ac:dyDescent="0.25">
      <c r="A17" s="1" t="s">
        <v>98</v>
      </c>
      <c r="B17" s="2" t="s">
        <v>17</v>
      </c>
      <c r="C17" s="2" t="s">
        <v>116</v>
      </c>
      <c r="D17" s="2" t="str">
        <f>VLOOKUP(Table3[[#This Row],[Descrição do Instrumento]],APOIO!B:D,3,0)</f>
        <v>5 - 130</v>
      </c>
      <c r="E17" s="2">
        <f ca="1">VLOOKUP(Table3[[#This Row],[Descrição do Instrumento]],APOIO!B:E,4,0)</f>
        <v>2</v>
      </c>
      <c r="F17" s="2" t="str">
        <f>VLOOKUP(Table3[[#This Row],[Descrição do Instrumento]],APOIO!B:G,6,0)</f>
        <v>shore</v>
      </c>
      <c r="G17" s="2" t="s">
        <v>92</v>
      </c>
      <c r="H17" s="2" t="s">
        <v>83</v>
      </c>
      <c r="I17" s="2" t="str">
        <f>VLOOKUP(Table3[Onde Está ?],APOIO!I:J,2,0)</f>
        <v>Luiz Gonçalves</v>
      </c>
      <c r="J17" s="3">
        <f t="shared" ca="1" si="1"/>
        <v>43159</v>
      </c>
      <c r="K17" s="8">
        <f ca="1">VLOOKUP(Table3[[#This Row],[Descrição do Instrumento]],APOIO!B:C,2,0)</f>
        <v>519</v>
      </c>
      <c r="L17" s="3">
        <f ca="1">Table3[Calibrado em]+Table3[Prazo Calibração
(Dias)]</f>
        <v>43678</v>
      </c>
      <c r="M17" s="2">
        <f ca="1">IF(Table3[[#This Row],[Calibrado em]]="","_",Table3[[#This Row],[Próxima Calibração]]-$M$1)</f>
        <v>268</v>
      </c>
      <c r="N17" s="2" t="str">
        <f ca="1">TEXT(Table3[[#This Row],[Calibrado em]],"MMM")</f>
        <v>fev</v>
      </c>
    </row>
    <row r="18" spans="1:14" x14ac:dyDescent="0.25">
      <c r="A18" s="1">
        <v>7</v>
      </c>
      <c r="B18" s="2" t="s">
        <v>14</v>
      </c>
      <c r="C18" s="2" t="s">
        <v>117</v>
      </c>
      <c r="D18" s="2" t="str">
        <f>VLOOKUP(Table3[[#This Row],[Descrição do Instrumento]],APOIO!B:D,3,0)</f>
        <v>4 - 130</v>
      </c>
      <c r="E18" s="2">
        <f ca="1">VLOOKUP(Table3[[#This Row],[Descrição do Instrumento]],APOIO!B:E,4,0)</f>
        <v>1</v>
      </c>
      <c r="F18" s="2" t="str">
        <f>VLOOKUP(Table3[[#This Row],[Descrição do Instrumento]],APOIO!B:G,6,0)</f>
        <v>mm</v>
      </c>
      <c r="G18" s="2" t="s">
        <v>92</v>
      </c>
      <c r="H18" s="2" t="s">
        <v>81</v>
      </c>
      <c r="I18" s="2" t="str">
        <f>VLOOKUP(Table3[Onde Está ?],APOIO!I:J,2,0)</f>
        <v>Pedro Luiz</v>
      </c>
      <c r="J18" s="3">
        <f t="shared" ca="1" si="1"/>
        <v>43393</v>
      </c>
      <c r="K18" s="8">
        <f ca="1">VLOOKUP(Table3[[#This Row],[Descrição do Instrumento]],APOIO!B:C,2,0)</f>
        <v>187</v>
      </c>
      <c r="L18" s="3">
        <f ca="1">Table3[Calibrado em]+Table3[Prazo Calibração
(Dias)]</f>
        <v>43580</v>
      </c>
      <c r="M18" s="2">
        <f ca="1">IF(Table3[[#This Row],[Calibrado em]]="","_",Table3[[#This Row],[Próxima Calibração]]-$M$1)</f>
        <v>170</v>
      </c>
      <c r="N18" s="2" t="str">
        <f ca="1">TEXT(Table3[[#This Row],[Calibrado em]],"MMM")</f>
        <v>out</v>
      </c>
    </row>
    <row r="19" spans="1:14" hidden="1" x14ac:dyDescent="0.25">
      <c r="A19" s="1">
        <v>8</v>
      </c>
      <c r="B19" s="2" t="s">
        <v>14</v>
      </c>
      <c r="C19" s="2" t="s">
        <v>118</v>
      </c>
      <c r="D19" s="2" t="str">
        <f>VLOOKUP(Table3[[#This Row],[Descrição do Instrumento]],APOIO!B:D,3,0)</f>
        <v>4 - 130</v>
      </c>
      <c r="E19" s="2">
        <f ca="1">VLOOKUP(Table3[[#This Row],[Descrição do Instrumento]],APOIO!B:E,4,0)</f>
        <v>1</v>
      </c>
      <c r="F19" s="2" t="str">
        <f>VLOOKUP(Table3[[#This Row],[Descrição do Instrumento]],APOIO!B:G,6,0)</f>
        <v>mm</v>
      </c>
      <c r="G19" s="2" t="s">
        <v>93</v>
      </c>
      <c r="H19" s="2" t="s">
        <v>80</v>
      </c>
      <c r="I19" s="2" t="str">
        <f>VLOOKUP(Table3[Onde Está ?],APOIO!I:J,2,0)</f>
        <v>José Carlos</v>
      </c>
      <c r="J19" s="3">
        <f t="shared" ca="1" si="1"/>
        <v>43240</v>
      </c>
      <c r="K19" s="8">
        <f ca="1">VLOOKUP(Table3[[#This Row],[Descrição do Instrumento]],APOIO!B:C,2,0)</f>
        <v>187</v>
      </c>
      <c r="L19" s="3">
        <f ca="1">Table3[Calibrado em]+Table3[Prazo Calibração
(Dias)]</f>
        <v>43427</v>
      </c>
      <c r="M19" s="2">
        <f ca="1">IF(Table3[[#This Row],[Calibrado em]]="","_",Table3[[#This Row],[Próxima Calibração]]-$M$1)</f>
        <v>17</v>
      </c>
      <c r="N19" s="2" t="str">
        <f ca="1">TEXT(Table3[[#This Row],[Calibrado em]],"MMM")</f>
        <v>mai</v>
      </c>
    </row>
    <row r="20" spans="1:14" hidden="1" x14ac:dyDescent="0.25">
      <c r="A20" s="1" t="s">
        <v>35</v>
      </c>
      <c r="B20" s="2" t="s">
        <v>1</v>
      </c>
      <c r="C20" s="2" t="s">
        <v>119</v>
      </c>
      <c r="D20" s="2" t="str">
        <f>VLOOKUP(Table3[[#This Row],[Descrição do Instrumento]],APOIO!B:D,3,0)</f>
        <v>0 - 110</v>
      </c>
      <c r="E20" s="2">
        <f ca="1">VLOOKUP(Table3[[#This Row],[Descrição do Instrumento]],APOIO!B:E,4,0)</f>
        <v>4</v>
      </c>
      <c r="F20" s="2" t="str">
        <f>VLOOKUP(Table3[[#This Row],[Descrição do Instrumento]],APOIO!B:G,6,0)</f>
        <v>shore</v>
      </c>
      <c r="G20" s="2" t="s">
        <v>92</v>
      </c>
      <c r="H20" s="2" t="s">
        <v>80</v>
      </c>
      <c r="I20" s="2" t="str">
        <f>VLOOKUP(Table3[Onde Está ?],APOIO!I:J,2,0)</f>
        <v>José Carlos</v>
      </c>
      <c r="J20" s="3">
        <f t="shared" ca="1" si="1"/>
        <v>43146</v>
      </c>
      <c r="K20" s="8">
        <f ca="1">VLOOKUP(Table3[[#This Row],[Descrição do Instrumento]],APOIO!B:C,2,0)</f>
        <v>534</v>
      </c>
      <c r="L20" s="3">
        <f ca="1">Table3[Calibrado em]+Table3[Prazo Calibração
(Dias)]</f>
        <v>43680</v>
      </c>
      <c r="M20" s="2">
        <f ca="1">IF(Table3[[#This Row],[Calibrado em]]="","_",Table3[[#This Row],[Próxima Calibração]]-$M$1)</f>
        <v>270</v>
      </c>
      <c r="N20" s="2" t="str">
        <f ca="1">TEXT(Table3[[#This Row],[Calibrado em]],"MMM")</f>
        <v>fev</v>
      </c>
    </row>
    <row r="21" spans="1:14" hidden="1" x14ac:dyDescent="0.25">
      <c r="A21" s="1">
        <v>2</v>
      </c>
      <c r="B21" s="2" t="s">
        <v>14</v>
      </c>
      <c r="C21" s="2" t="s">
        <v>120</v>
      </c>
      <c r="D21" s="2" t="str">
        <f>VLOOKUP(Table3[[#This Row],[Descrição do Instrumento]],APOIO!B:D,3,0)</f>
        <v>4 - 130</v>
      </c>
      <c r="E21" s="2">
        <f ca="1">VLOOKUP(Table3[[#This Row],[Descrição do Instrumento]],APOIO!B:E,4,0)</f>
        <v>1</v>
      </c>
      <c r="F21" s="2" t="str">
        <f>VLOOKUP(Table3[[#This Row],[Descrição do Instrumento]],APOIO!B:G,6,0)</f>
        <v>mm</v>
      </c>
      <c r="G21" s="2" t="s">
        <v>92</v>
      </c>
      <c r="H21" s="2" t="s">
        <v>81</v>
      </c>
      <c r="I21" s="2" t="str">
        <f>VLOOKUP(Table3[Onde Está ?],APOIO!I:J,2,0)</f>
        <v>Pedro Luiz</v>
      </c>
      <c r="J21" s="3">
        <f t="shared" ca="1" si="1"/>
        <v>43178</v>
      </c>
      <c r="K21" s="8">
        <f ca="1">VLOOKUP(Table3[[#This Row],[Descrição do Instrumento]],APOIO!B:C,2,0)</f>
        <v>187</v>
      </c>
      <c r="L21" s="3">
        <f ca="1">Table3[Calibrado em]+Table3[Prazo Calibração
(Dias)]</f>
        <v>43365</v>
      </c>
      <c r="M21" s="2">
        <f ca="1">IF(Table3[[#This Row],[Calibrado em]]="","_",Table3[[#This Row],[Próxima Calibração]]-$M$1)</f>
        <v>-45</v>
      </c>
      <c r="N21" s="2" t="str">
        <f ca="1">TEXT(Table3[[#This Row],[Calibrado em]],"MMM")</f>
        <v>mar</v>
      </c>
    </row>
    <row r="22" spans="1:14" hidden="1" x14ac:dyDescent="0.25">
      <c r="A22" s="1">
        <v>3</v>
      </c>
      <c r="B22" s="2" t="s">
        <v>12</v>
      </c>
      <c r="C22" s="2" t="s">
        <v>121</v>
      </c>
      <c r="D22" s="2" t="str">
        <f>VLOOKUP(Table3[[#This Row],[Descrição do Instrumento]],APOIO!B:D,3,0)</f>
        <v>4 - 150</v>
      </c>
      <c r="E22" s="2">
        <f ca="1">VLOOKUP(Table3[[#This Row],[Descrição do Instrumento]],APOIO!B:E,4,0)</f>
        <v>8</v>
      </c>
      <c r="F22" s="2" t="str">
        <f>VLOOKUP(Table3[[#This Row],[Descrição do Instrumento]],APOIO!B:G,6,0)</f>
        <v>cm</v>
      </c>
      <c r="G22" s="2" t="s">
        <v>93</v>
      </c>
      <c r="H22" s="2" t="s">
        <v>83</v>
      </c>
      <c r="I22" s="2" t="str">
        <f>VLOOKUP(Table3[Onde Está ?],APOIO!I:J,2,0)</f>
        <v>Luiz Gonçalves</v>
      </c>
      <c r="J22" s="3">
        <f t="shared" ca="1" si="1"/>
        <v>43223</v>
      </c>
      <c r="K22" s="8">
        <f ca="1">VLOOKUP(Table3[[#This Row],[Descrição do Instrumento]],APOIO!B:C,2,0)</f>
        <v>501</v>
      </c>
      <c r="L22" s="3">
        <f ca="1">Table3[Calibrado em]+Table3[Prazo Calibração
(Dias)]</f>
        <v>43724</v>
      </c>
      <c r="M22" s="2">
        <f ca="1">IF(Table3[[#This Row],[Calibrado em]]="","_",Table3[[#This Row],[Próxima Calibração]]-$M$1)</f>
        <v>314</v>
      </c>
      <c r="N22" s="2" t="str">
        <f ca="1">TEXT(Table3[[#This Row],[Calibrado em]],"MMM")</f>
        <v>mai</v>
      </c>
    </row>
    <row r="23" spans="1:14" hidden="1" x14ac:dyDescent="0.25">
      <c r="A23" s="1">
        <v>4</v>
      </c>
      <c r="B23" s="2" t="s">
        <v>16</v>
      </c>
      <c r="C23" s="2" t="s">
        <v>122</v>
      </c>
      <c r="D23" s="2" t="str">
        <f>VLOOKUP(Table3[[#This Row],[Descrição do Instrumento]],APOIO!B:D,3,0)</f>
        <v>5 - 110</v>
      </c>
      <c r="E23" s="2">
        <f ca="1">VLOOKUP(Table3[[#This Row],[Descrição do Instrumento]],APOIO!B:E,4,0)</f>
        <v>4</v>
      </c>
      <c r="F23" s="2" t="str">
        <f>VLOOKUP(Table3[[#This Row],[Descrição do Instrumento]],APOIO!B:G,6,0)</f>
        <v>mm</v>
      </c>
      <c r="G23" s="2" t="s">
        <v>93</v>
      </c>
      <c r="H23" s="2" t="s">
        <v>82</v>
      </c>
      <c r="I23" s="2" t="str">
        <f>VLOOKUP(Table3[Onde Está ?],APOIO!I:J,2,0)</f>
        <v>Rodrigo Alberto</v>
      </c>
      <c r="J23" s="3">
        <f t="shared" ca="1" si="1"/>
        <v>43270</v>
      </c>
      <c r="K23" s="8">
        <f ca="1">VLOOKUP(Table3[[#This Row],[Descrição do Instrumento]],APOIO!B:C,2,0)</f>
        <v>276</v>
      </c>
      <c r="L23" s="3">
        <f ca="1">Table3[Calibrado em]+Table3[Prazo Calibração
(Dias)]</f>
        <v>43546</v>
      </c>
      <c r="M23" s="2">
        <f ca="1">IF(Table3[[#This Row],[Calibrado em]]="","_",Table3[[#This Row],[Próxima Calibração]]-$M$1)</f>
        <v>136</v>
      </c>
      <c r="N23" s="2" t="str">
        <f ca="1">TEXT(Table3[[#This Row],[Calibrado em]],"MMM")</f>
        <v>jun</v>
      </c>
    </row>
    <row r="24" spans="1:14" hidden="1" x14ac:dyDescent="0.25">
      <c r="A24" s="1">
        <v>5</v>
      </c>
      <c r="B24" s="2" t="s">
        <v>17</v>
      </c>
      <c r="C24" s="2" t="s">
        <v>123</v>
      </c>
      <c r="D24" s="2" t="str">
        <f>VLOOKUP(Table3[[#This Row],[Descrição do Instrumento]],APOIO!B:D,3,0)</f>
        <v>5 - 130</v>
      </c>
      <c r="E24" s="2">
        <f ca="1">VLOOKUP(Table3[[#This Row],[Descrição do Instrumento]],APOIO!B:E,4,0)</f>
        <v>2</v>
      </c>
      <c r="F24" s="2" t="str">
        <f>VLOOKUP(Table3[[#This Row],[Descrição do Instrumento]],APOIO!B:G,6,0)</f>
        <v>shore</v>
      </c>
      <c r="G24" s="2" t="s">
        <v>92</v>
      </c>
      <c r="H24" s="2" t="s">
        <v>95</v>
      </c>
      <c r="I24" s="2" t="str">
        <f>VLOOKUP(Table3[Onde Está ?],APOIO!I:J,2,0)</f>
        <v>Érica Roberta</v>
      </c>
      <c r="J24" s="3">
        <f t="shared" ca="1" si="1"/>
        <v>43304</v>
      </c>
      <c r="K24" s="8">
        <f ca="1">VLOOKUP(Table3[[#This Row],[Descrição do Instrumento]],APOIO!B:C,2,0)</f>
        <v>519</v>
      </c>
      <c r="L24" s="3">
        <f ca="1">Table3[Calibrado em]+Table3[Prazo Calibração
(Dias)]</f>
        <v>43823</v>
      </c>
      <c r="M24" s="2">
        <f ca="1">IF(Table3[[#This Row],[Calibrado em]]="","_",Table3[[#This Row],[Próxima Calibração]]-$M$1)</f>
        <v>413</v>
      </c>
      <c r="N24" s="2" t="str">
        <f ca="1">TEXT(Table3[[#This Row],[Calibrado em]],"MMM")</f>
        <v>jul</v>
      </c>
    </row>
    <row r="25" spans="1:14" hidden="1" x14ac:dyDescent="0.25">
      <c r="A25" s="1" t="s">
        <v>98</v>
      </c>
      <c r="B25" s="2" t="s">
        <v>17</v>
      </c>
      <c r="C25" s="2" t="s">
        <v>124</v>
      </c>
      <c r="D25" s="2" t="str">
        <f>VLOOKUP(Table3[[#This Row],[Descrição do Instrumento]],APOIO!B:D,3,0)</f>
        <v>5 - 130</v>
      </c>
      <c r="E25" s="2">
        <f ca="1">VLOOKUP(Table3[[#This Row],[Descrição do Instrumento]],APOIO!B:E,4,0)</f>
        <v>2</v>
      </c>
      <c r="F25" s="2" t="str">
        <f>VLOOKUP(Table3[[#This Row],[Descrição do Instrumento]],APOIO!B:G,6,0)</f>
        <v>shore</v>
      </c>
      <c r="G25" s="2" t="s">
        <v>92</v>
      </c>
      <c r="H25" s="2" t="s">
        <v>83</v>
      </c>
      <c r="I25" s="2" t="str">
        <f>VLOOKUP(Table3[Onde Está ?],APOIO!I:J,2,0)</f>
        <v>Luiz Gonçalves</v>
      </c>
      <c r="J25" s="3">
        <f t="shared" ca="1" si="1"/>
        <v>43244</v>
      </c>
      <c r="K25" s="8">
        <f ca="1">VLOOKUP(Table3[[#This Row],[Descrição do Instrumento]],APOIO!B:C,2,0)</f>
        <v>519</v>
      </c>
      <c r="L25" s="3">
        <f ca="1">Table3[Calibrado em]+Table3[Prazo Calibração
(Dias)]</f>
        <v>43763</v>
      </c>
      <c r="M25" s="2">
        <f ca="1">IF(Table3[[#This Row],[Calibrado em]]="","_",Table3[[#This Row],[Próxima Calibração]]-$M$1)</f>
        <v>353</v>
      </c>
      <c r="N25" s="2" t="str">
        <f ca="1">TEXT(Table3[[#This Row],[Calibrado em]],"MMM")</f>
        <v>mai</v>
      </c>
    </row>
    <row r="26" spans="1:14" hidden="1" x14ac:dyDescent="0.25">
      <c r="A26" s="1">
        <v>7</v>
      </c>
      <c r="B26" s="2" t="s">
        <v>14</v>
      </c>
      <c r="C26" s="2" t="s">
        <v>125</v>
      </c>
      <c r="D26" s="2" t="str">
        <f>VLOOKUP(Table3[[#This Row],[Descrição do Instrumento]],APOIO!B:D,3,0)</f>
        <v>4 - 130</v>
      </c>
      <c r="E26" s="2">
        <f ca="1">VLOOKUP(Table3[[#This Row],[Descrição do Instrumento]],APOIO!B:E,4,0)</f>
        <v>1</v>
      </c>
      <c r="F26" s="2" t="str">
        <f>VLOOKUP(Table3[[#This Row],[Descrição do Instrumento]],APOIO!B:G,6,0)</f>
        <v>mm</v>
      </c>
      <c r="G26" s="2" t="s">
        <v>92</v>
      </c>
      <c r="H26" s="2" t="s">
        <v>81</v>
      </c>
      <c r="I26" s="2" t="str">
        <f>VLOOKUP(Table3[Onde Está ?],APOIO!I:J,2,0)</f>
        <v>Pedro Luiz</v>
      </c>
      <c r="J26" s="3">
        <f t="shared" ca="1" si="1"/>
        <v>43120</v>
      </c>
      <c r="K26" s="8">
        <f ca="1">VLOOKUP(Table3[[#This Row],[Descrição do Instrumento]],APOIO!B:C,2,0)</f>
        <v>187</v>
      </c>
      <c r="L26" s="3">
        <f ca="1">Table3[Calibrado em]+Table3[Prazo Calibração
(Dias)]</f>
        <v>43307</v>
      </c>
      <c r="M26" s="2">
        <f ca="1">IF(Table3[[#This Row],[Calibrado em]]="","_",Table3[[#This Row],[Próxima Calibração]]-$M$1)</f>
        <v>-103</v>
      </c>
      <c r="N26" s="2" t="str">
        <f ca="1">TEXT(Table3[[#This Row],[Calibrado em]],"MMM")</f>
        <v>jan</v>
      </c>
    </row>
    <row r="27" spans="1:14" hidden="1" x14ac:dyDescent="0.25">
      <c r="A27" s="1">
        <v>8</v>
      </c>
      <c r="B27" s="2" t="s">
        <v>14</v>
      </c>
      <c r="C27" s="2" t="s">
        <v>126</v>
      </c>
      <c r="D27" s="2" t="str">
        <f>VLOOKUP(Table3[[#This Row],[Descrição do Instrumento]],APOIO!B:D,3,0)</f>
        <v>4 - 130</v>
      </c>
      <c r="E27" s="2">
        <f ca="1">VLOOKUP(Table3[[#This Row],[Descrição do Instrumento]],APOIO!B:E,4,0)</f>
        <v>1</v>
      </c>
      <c r="F27" s="2" t="str">
        <f>VLOOKUP(Table3[[#This Row],[Descrição do Instrumento]],APOIO!B:G,6,0)</f>
        <v>mm</v>
      </c>
      <c r="G27" s="2" t="s">
        <v>93</v>
      </c>
      <c r="H27" s="2" t="s">
        <v>95</v>
      </c>
      <c r="I27" s="2" t="str">
        <f>VLOOKUP(Table3[Onde Está ?],APOIO!I:J,2,0)</f>
        <v>Érica Roberta</v>
      </c>
      <c r="J27" s="3">
        <f t="shared" ca="1" si="1"/>
        <v>43294</v>
      </c>
      <c r="K27" s="8">
        <f ca="1">VLOOKUP(Table3[[#This Row],[Descrição do Instrumento]],APOIO!B:C,2,0)</f>
        <v>187</v>
      </c>
      <c r="L27" s="3">
        <f ca="1">Table3[Calibrado em]+Table3[Prazo Calibração
(Dias)]</f>
        <v>43481</v>
      </c>
      <c r="M27" s="2">
        <f ca="1">IF(Table3[[#This Row],[Calibrado em]]="","_",Table3[[#This Row],[Próxima Calibração]]-$M$1)</f>
        <v>71</v>
      </c>
      <c r="N27" s="2" t="str">
        <f ca="1">TEXT(Table3[[#This Row],[Calibrado em]],"MMM")</f>
        <v>jul</v>
      </c>
    </row>
    <row r="28" spans="1:14" hidden="1" x14ac:dyDescent="0.25">
      <c r="A28" s="1" t="s">
        <v>35</v>
      </c>
      <c r="B28" s="2" t="s">
        <v>1</v>
      </c>
      <c r="C28" s="2" t="s">
        <v>127</v>
      </c>
      <c r="D28" s="2" t="str">
        <f>VLOOKUP(Table3[[#This Row],[Descrição do Instrumento]],APOIO!B:D,3,0)</f>
        <v>0 - 110</v>
      </c>
      <c r="E28" s="2">
        <f ca="1">VLOOKUP(Table3[[#This Row],[Descrição do Instrumento]],APOIO!B:E,4,0)</f>
        <v>4</v>
      </c>
      <c r="F28" s="2" t="str">
        <f>VLOOKUP(Table3[[#This Row],[Descrição do Instrumento]],APOIO!B:G,6,0)</f>
        <v>shore</v>
      </c>
      <c r="G28" s="2" t="s">
        <v>92</v>
      </c>
      <c r="H28" s="2" t="s">
        <v>80</v>
      </c>
      <c r="I28" s="2" t="str">
        <f>VLOOKUP(Table3[Onde Está ?],APOIO!I:J,2,0)</f>
        <v>José Carlos</v>
      </c>
      <c r="J28" s="3">
        <f t="shared" ca="1" si="1"/>
        <v>43200</v>
      </c>
      <c r="K28" s="8">
        <f ca="1">VLOOKUP(Table3[[#This Row],[Descrição do Instrumento]],APOIO!B:C,2,0)</f>
        <v>534</v>
      </c>
      <c r="L28" s="3">
        <f ca="1">Table3[Calibrado em]+Table3[Prazo Calibração
(Dias)]</f>
        <v>43734</v>
      </c>
      <c r="M28" s="2">
        <f ca="1">IF(Table3[[#This Row],[Calibrado em]]="","_",Table3[[#This Row],[Próxima Calibração]]-$M$1)</f>
        <v>324</v>
      </c>
      <c r="N28" s="2" t="str">
        <f ca="1">TEXT(Table3[[#This Row],[Calibrado em]],"MMM")</f>
        <v>abr</v>
      </c>
    </row>
    <row r="29" spans="1:14" hidden="1" x14ac:dyDescent="0.25">
      <c r="A29" s="1">
        <v>2</v>
      </c>
      <c r="B29" s="2" t="s">
        <v>14</v>
      </c>
      <c r="C29" s="2" t="s">
        <v>128</v>
      </c>
      <c r="D29" s="2" t="str">
        <f>VLOOKUP(Table3[[#This Row],[Descrição do Instrumento]],APOIO!B:D,3,0)</f>
        <v>4 - 130</v>
      </c>
      <c r="E29" s="2">
        <f ca="1">VLOOKUP(Table3[[#This Row],[Descrição do Instrumento]],APOIO!B:E,4,0)</f>
        <v>1</v>
      </c>
      <c r="F29" s="2" t="str">
        <f>VLOOKUP(Table3[[#This Row],[Descrição do Instrumento]],APOIO!B:G,6,0)</f>
        <v>mm</v>
      </c>
      <c r="G29" s="2" t="s">
        <v>92</v>
      </c>
      <c r="H29" s="2" t="s">
        <v>81</v>
      </c>
      <c r="I29" s="2" t="str">
        <f>VLOOKUP(Table3[Onde Está ?],APOIO!I:J,2,0)</f>
        <v>Pedro Luiz</v>
      </c>
      <c r="J29" s="3">
        <f t="shared" ca="1" si="1"/>
        <v>43168</v>
      </c>
      <c r="K29" s="8">
        <f ca="1">VLOOKUP(Table3[[#This Row],[Descrição do Instrumento]],APOIO!B:C,2,0)</f>
        <v>187</v>
      </c>
      <c r="L29" s="3">
        <f ca="1">Table3[Calibrado em]+Table3[Prazo Calibração
(Dias)]</f>
        <v>43355</v>
      </c>
      <c r="M29" s="2">
        <f ca="1">IF(Table3[[#This Row],[Calibrado em]]="","_",Table3[[#This Row],[Próxima Calibração]]-$M$1)</f>
        <v>-55</v>
      </c>
      <c r="N29" s="2" t="str">
        <f ca="1">TEXT(Table3[[#This Row],[Calibrado em]],"MMM")</f>
        <v>mar</v>
      </c>
    </row>
    <row r="30" spans="1:14" hidden="1" x14ac:dyDescent="0.25">
      <c r="A30" s="1">
        <v>3</v>
      </c>
      <c r="B30" s="2" t="s">
        <v>12</v>
      </c>
      <c r="C30" s="2" t="s">
        <v>129</v>
      </c>
      <c r="D30" s="2" t="str">
        <f>VLOOKUP(Table3[[#This Row],[Descrição do Instrumento]],APOIO!B:D,3,0)</f>
        <v>4 - 150</v>
      </c>
      <c r="E30" s="2">
        <f ca="1">VLOOKUP(Table3[[#This Row],[Descrição do Instrumento]],APOIO!B:E,4,0)</f>
        <v>8</v>
      </c>
      <c r="F30" s="2" t="str">
        <f>VLOOKUP(Table3[[#This Row],[Descrição do Instrumento]],APOIO!B:G,6,0)</f>
        <v>cm</v>
      </c>
      <c r="G30" s="2" t="s">
        <v>93</v>
      </c>
      <c r="H30" s="2" t="s">
        <v>83</v>
      </c>
      <c r="I30" s="2" t="str">
        <f>VLOOKUP(Table3[Onde Está ?],APOIO!I:J,2,0)</f>
        <v>Luiz Gonçalves</v>
      </c>
      <c r="J30" s="3">
        <f t="shared" ca="1" si="1"/>
        <v>43153</v>
      </c>
      <c r="K30" s="8">
        <f ca="1">VLOOKUP(Table3[[#This Row],[Descrição do Instrumento]],APOIO!B:C,2,0)</f>
        <v>501</v>
      </c>
      <c r="L30" s="3">
        <f ca="1">Table3[Calibrado em]+Table3[Prazo Calibração
(Dias)]</f>
        <v>43654</v>
      </c>
      <c r="M30" s="2">
        <f ca="1">IF(Table3[[#This Row],[Calibrado em]]="","_",Table3[[#This Row],[Próxima Calibração]]-$M$1)</f>
        <v>244</v>
      </c>
      <c r="N30" s="2" t="str">
        <f ca="1">TEXT(Table3[[#This Row],[Calibrado em]],"MMM")</f>
        <v>fev</v>
      </c>
    </row>
    <row r="31" spans="1:14" hidden="1" x14ac:dyDescent="0.25">
      <c r="A31" s="1" t="s">
        <v>100</v>
      </c>
      <c r="B31" s="2" t="s">
        <v>14</v>
      </c>
      <c r="C31" s="2" t="s">
        <v>130</v>
      </c>
      <c r="D31" s="2" t="str">
        <f>VLOOKUP(Table3[[#This Row],[Descrição do Instrumento]],APOIO!B:D,3,0)</f>
        <v>4 - 130</v>
      </c>
      <c r="E31" s="2">
        <f ca="1">VLOOKUP(Table3[[#This Row],[Descrição do Instrumento]],APOIO!B:E,4,0)</f>
        <v>1</v>
      </c>
      <c r="F31" s="2" t="str">
        <f>VLOOKUP(Table3[[#This Row],[Descrição do Instrumento]],APOIO!B:G,6,0)</f>
        <v>mm</v>
      </c>
      <c r="G31" s="2" t="s">
        <v>93</v>
      </c>
      <c r="H31" s="2" t="s">
        <v>95</v>
      </c>
      <c r="I31" s="2" t="str">
        <f>VLOOKUP(Table3[Onde Está ?],APOIO!I:J,2,0)</f>
        <v>Érica Roberta</v>
      </c>
      <c r="J31" s="3">
        <f t="shared" ref="J31:J41" ca="1" si="2">RANDBETWEEN($P$6,$P$7)</f>
        <v>43133</v>
      </c>
      <c r="K31" s="8">
        <f ca="1">VLOOKUP(Table3[[#This Row],[Descrição do Instrumento]],APOIO!B:C,2,0)</f>
        <v>187</v>
      </c>
      <c r="L31" s="3">
        <f ca="1">Table3[Calibrado em]+Table3[Prazo Calibração
(Dias)]</f>
        <v>43320</v>
      </c>
      <c r="M31" s="2">
        <f ca="1">IF(Table3[[#This Row],[Calibrado em]]="","_",Table3[[#This Row],[Próxima Calibração]]-$M$1)</f>
        <v>-90</v>
      </c>
      <c r="N31" s="2" t="str">
        <f ca="1">TEXT(Table3[[#This Row],[Calibrado em]],"MMM")</f>
        <v>fev</v>
      </c>
    </row>
    <row r="32" spans="1:14" hidden="1" x14ac:dyDescent="0.25">
      <c r="A32" s="1">
        <v>3</v>
      </c>
      <c r="B32" s="2" t="s">
        <v>1</v>
      </c>
      <c r="C32" s="2" t="s">
        <v>131</v>
      </c>
      <c r="D32" s="2" t="str">
        <f>VLOOKUP(Table3[[#This Row],[Descrição do Instrumento]],APOIO!B:D,3,0)</f>
        <v>0 - 110</v>
      </c>
      <c r="E32" s="2">
        <f ca="1">VLOOKUP(Table3[[#This Row],[Descrição do Instrumento]],APOIO!B:E,4,0)</f>
        <v>4</v>
      </c>
      <c r="F32" s="2" t="str">
        <f>VLOOKUP(Table3[[#This Row],[Descrição do Instrumento]],APOIO!B:G,6,0)</f>
        <v>shore</v>
      </c>
      <c r="G32" s="2" t="s">
        <v>93</v>
      </c>
      <c r="H32" s="2" t="s">
        <v>80</v>
      </c>
      <c r="I32" s="2" t="str">
        <f>VLOOKUP(Table3[Onde Está ?],APOIO!I:J,2,0)</f>
        <v>José Carlos</v>
      </c>
      <c r="J32" s="3">
        <f t="shared" ca="1" si="2"/>
        <v>43396</v>
      </c>
      <c r="K32" s="8">
        <f ca="1">VLOOKUP(Table3[[#This Row],[Descrição do Instrumento]],APOIO!B:C,2,0)</f>
        <v>534</v>
      </c>
      <c r="L32" s="3">
        <f ca="1">Table3[Calibrado em]+Table3[Prazo Calibração
(Dias)]</f>
        <v>43930</v>
      </c>
      <c r="M32" s="2">
        <f ca="1">IF(Table3[[#This Row],[Calibrado em]]="","_",Table3[[#This Row],[Próxima Calibração]]-$M$1)</f>
        <v>520</v>
      </c>
      <c r="N32" s="2" t="str">
        <f ca="1">TEXT(Table3[[#This Row],[Calibrado em]],"MMM")</f>
        <v>out</v>
      </c>
    </row>
    <row r="33" spans="1:14" hidden="1" x14ac:dyDescent="0.25">
      <c r="A33" s="1">
        <v>4</v>
      </c>
      <c r="B33" s="2" t="s">
        <v>14</v>
      </c>
      <c r="C33" s="2" t="s">
        <v>132</v>
      </c>
      <c r="D33" s="2" t="str">
        <f>VLOOKUP(Table3[[#This Row],[Descrição do Instrumento]],APOIO!B:D,3,0)</f>
        <v>4 - 130</v>
      </c>
      <c r="E33" s="2">
        <f ca="1">VLOOKUP(Table3[[#This Row],[Descrição do Instrumento]],APOIO!B:E,4,0)</f>
        <v>1</v>
      </c>
      <c r="F33" s="2" t="str">
        <f>VLOOKUP(Table3[[#This Row],[Descrição do Instrumento]],APOIO!B:G,6,0)</f>
        <v>mm</v>
      </c>
      <c r="G33" s="2" t="s">
        <v>93</v>
      </c>
      <c r="H33" s="2" t="s">
        <v>81</v>
      </c>
      <c r="I33" s="2" t="str">
        <f>VLOOKUP(Table3[Onde Está ?],APOIO!I:J,2,0)</f>
        <v>Pedro Luiz</v>
      </c>
      <c r="J33" s="3">
        <f t="shared" ca="1" si="2"/>
        <v>43297</v>
      </c>
      <c r="K33" s="8">
        <f ca="1">VLOOKUP(Table3[[#This Row],[Descrição do Instrumento]],APOIO!B:C,2,0)</f>
        <v>187</v>
      </c>
      <c r="L33" s="3">
        <f ca="1">Table3[Calibrado em]+Table3[Prazo Calibração
(Dias)]</f>
        <v>43484</v>
      </c>
      <c r="M33" s="2">
        <f ca="1">IF(Table3[[#This Row],[Calibrado em]]="","_",Table3[[#This Row],[Próxima Calibração]]-$M$1)</f>
        <v>74</v>
      </c>
      <c r="N33" s="2" t="str">
        <f ca="1">TEXT(Table3[[#This Row],[Calibrado em]],"MMM")</f>
        <v>jul</v>
      </c>
    </row>
    <row r="34" spans="1:14" hidden="1" x14ac:dyDescent="0.25">
      <c r="A34" s="1">
        <v>5</v>
      </c>
      <c r="B34" s="2" t="s">
        <v>12</v>
      </c>
      <c r="C34" s="2" t="s">
        <v>133</v>
      </c>
      <c r="D34" s="2" t="str">
        <f>VLOOKUP(Table3[[#This Row],[Descrição do Instrumento]],APOIO!B:D,3,0)</f>
        <v>4 - 150</v>
      </c>
      <c r="E34" s="2">
        <f ca="1">VLOOKUP(Table3[[#This Row],[Descrição do Instrumento]],APOIO!B:E,4,0)</f>
        <v>8</v>
      </c>
      <c r="F34" s="2" t="str">
        <f>VLOOKUP(Table3[[#This Row],[Descrição do Instrumento]],APOIO!B:G,6,0)</f>
        <v>cm</v>
      </c>
      <c r="G34" s="2" t="s">
        <v>93</v>
      </c>
      <c r="H34" s="2" t="s">
        <v>83</v>
      </c>
      <c r="I34" s="2" t="str">
        <f>VLOOKUP(Table3[Onde Está ?],APOIO!I:J,2,0)</f>
        <v>Luiz Gonçalves</v>
      </c>
      <c r="J34" s="3">
        <f t="shared" ca="1" si="2"/>
        <v>43400</v>
      </c>
      <c r="K34" s="8">
        <f ca="1">VLOOKUP(Table3[[#This Row],[Descrição do Instrumento]],APOIO!B:C,2,0)</f>
        <v>501</v>
      </c>
      <c r="L34" s="3">
        <f ca="1">Table3[Calibrado em]+Table3[Prazo Calibração
(Dias)]</f>
        <v>43901</v>
      </c>
      <c r="M34" s="2">
        <f ca="1">IF(Table3[[#This Row],[Calibrado em]]="","_",Table3[[#This Row],[Próxima Calibração]]-$M$1)</f>
        <v>491</v>
      </c>
      <c r="N34" s="2" t="str">
        <f ca="1">TEXT(Table3[[#This Row],[Calibrado em]],"MMM")</f>
        <v>out</v>
      </c>
    </row>
    <row r="35" spans="1:14" hidden="1" x14ac:dyDescent="0.25">
      <c r="A35" s="1" t="s">
        <v>98</v>
      </c>
      <c r="B35" s="2" t="s">
        <v>14</v>
      </c>
      <c r="C35" s="2" t="s">
        <v>134</v>
      </c>
      <c r="D35" s="2" t="str">
        <f>VLOOKUP(Table3[[#This Row],[Descrição do Instrumento]],APOIO!B:D,3,0)</f>
        <v>4 - 130</v>
      </c>
      <c r="E35" s="2">
        <f ca="1">VLOOKUP(Table3[[#This Row],[Descrição do Instrumento]],APOIO!B:E,4,0)</f>
        <v>1</v>
      </c>
      <c r="F35" s="2" t="str">
        <f>VLOOKUP(Table3[[#This Row],[Descrição do Instrumento]],APOIO!B:G,6,0)</f>
        <v>mm</v>
      </c>
      <c r="G35" s="2" t="s">
        <v>92</v>
      </c>
      <c r="H35" s="2" t="s">
        <v>95</v>
      </c>
      <c r="I35" s="2" t="str">
        <f>VLOOKUP(Table3[Onde Está ?],APOIO!I:J,2,0)</f>
        <v>Érica Roberta</v>
      </c>
      <c r="J35" s="3">
        <f t="shared" ca="1" si="2"/>
        <v>43390</v>
      </c>
      <c r="K35" s="8">
        <f ca="1">VLOOKUP(Table3[[#This Row],[Descrição do Instrumento]],APOIO!B:C,2,0)</f>
        <v>187</v>
      </c>
      <c r="L35" s="3">
        <f ca="1">Table3[Calibrado em]+Table3[Prazo Calibração
(Dias)]</f>
        <v>43577</v>
      </c>
      <c r="M35" s="2">
        <f ca="1">IF(Table3[[#This Row],[Calibrado em]]="","_",Table3[[#This Row],[Próxima Calibração]]-$M$1)</f>
        <v>167</v>
      </c>
      <c r="N35" s="2" t="str">
        <f ca="1">TEXT(Table3[[#This Row],[Calibrado em]],"MMM")</f>
        <v>out</v>
      </c>
    </row>
    <row r="36" spans="1:14" hidden="1" x14ac:dyDescent="0.25">
      <c r="A36" s="1">
        <v>7</v>
      </c>
      <c r="B36" s="2" t="s">
        <v>1</v>
      </c>
      <c r="C36" s="2" t="s">
        <v>135</v>
      </c>
      <c r="D36" s="2" t="str">
        <f>VLOOKUP(Table3[[#This Row],[Descrição do Instrumento]],APOIO!B:D,3,0)</f>
        <v>0 - 110</v>
      </c>
      <c r="E36" s="2">
        <f ca="1">VLOOKUP(Table3[[#This Row],[Descrição do Instrumento]],APOIO!B:E,4,0)</f>
        <v>4</v>
      </c>
      <c r="F36" s="2" t="str">
        <f>VLOOKUP(Table3[[#This Row],[Descrição do Instrumento]],APOIO!B:G,6,0)</f>
        <v>shore</v>
      </c>
      <c r="G36" s="2" t="s">
        <v>92</v>
      </c>
      <c r="H36" s="2" t="s">
        <v>80</v>
      </c>
      <c r="I36" s="2" t="str">
        <f>VLOOKUP(Table3[Onde Está ?],APOIO!I:J,2,0)</f>
        <v>José Carlos</v>
      </c>
      <c r="J36" s="3">
        <f t="shared" ca="1" si="2"/>
        <v>43159</v>
      </c>
      <c r="K36" s="8">
        <f ca="1">VLOOKUP(Table3[[#This Row],[Descrição do Instrumento]],APOIO!B:C,2,0)</f>
        <v>534</v>
      </c>
      <c r="L36" s="3">
        <f ca="1">Table3[Calibrado em]+Table3[Prazo Calibração
(Dias)]</f>
        <v>43693</v>
      </c>
      <c r="M36" s="2">
        <f ca="1">IF(Table3[[#This Row],[Calibrado em]]="","_",Table3[[#This Row],[Próxima Calibração]]-$M$1)</f>
        <v>283</v>
      </c>
      <c r="N36" s="2" t="str">
        <f ca="1">TEXT(Table3[[#This Row],[Calibrado em]],"MMM")</f>
        <v>fev</v>
      </c>
    </row>
    <row r="37" spans="1:14" hidden="1" x14ac:dyDescent="0.25">
      <c r="A37" s="1">
        <v>8</v>
      </c>
      <c r="B37" s="2" t="s">
        <v>14</v>
      </c>
      <c r="C37" s="2" t="s">
        <v>136</v>
      </c>
      <c r="D37" s="2" t="str">
        <f>VLOOKUP(Table3[[#This Row],[Descrição do Instrumento]],APOIO!B:D,3,0)</f>
        <v>4 - 130</v>
      </c>
      <c r="E37" s="2">
        <f ca="1">VLOOKUP(Table3[[#This Row],[Descrição do Instrumento]],APOIO!B:E,4,0)</f>
        <v>1</v>
      </c>
      <c r="F37" s="2" t="str">
        <f>VLOOKUP(Table3[[#This Row],[Descrição do Instrumento]],APOIO!B:G,6,0)</f>
        <v>mm</v>
      </c>
      <c r="G37" s="2" t="s">
        <v>92</v>
      </c>
      <c r="H37" s="2" t="s">
        <v>81</v>
      </c>
      <c r="I37" s="2" t="str">
        <f>VLOOKUP(Table3[Onde Está ?],APOIO!I:J,2,0)</f>
        <v>Pedro Luiz</v>
      </c>
      <c r="J37" s="3">
        <f t="shared" ca="1" si="2"/>
        <v>43261</v>
      </c>
      <c r="K37" s="8">
        <f ca="1">VLOOKUP(Table3[[#This Row],[Descrição do Instrumento]],APOIO!B:C,2,0)</f>
        <v>187</v>
      </c>
      <c r="L37" s="3">
        <f ca="1">Table3[Calibrado em]+Table3[Prazo Calibração
(Dias)]</f>
        <v>43448</v>
      </c>
      <c r="M37" s="2">
        <f ca="1">IF(Table3[[#This Row],[Calibrado em]]="","_",Table3[[#This Row],[Próxima Calibração]]-$M$1)</f>
        <v>38</v>
      </c>
      <c r="N37" s="2" t="str">
        <f ca="1">TEXT(Table3[[#This Row],[Calibrado em]],"MMM")</f>
        <v>jun</v>
      </c>
    </row>
    <row r="38" spans="1:14" hidden="1" x14ac:dyDescent="0.25">
      <c r="A38" s="1" t="s">
        <v>35</v>
      </c>
      <c r="B38" s="2" t="s">
        <v>12</v>
      </c>
      <c r="C38" s="2" t="s">
        <v>137</v>
      </c>
      <c r="D38" s="2" t="str">
        <f>VLOOKUP(Table3[[#This Row],[Descrição do Instrumento]],APOIO!B:D,3,0)</f>
        <v>4 - 150</v>
      </c>
      <c r="E38" s="2">
        <f ca="1">VLOOKUP(Table3[[#This Row],[Descrição do Instrumento]],APOIO!B:E,4,0)</f>
        <v>8</v>
      </c>
      <c r="F38" s="2" t="str">
        <f>VLOOKUP(Table3[[#This Row],[Descrição do Instrumento]],APOIO!B:G,6,0)</f>
        <v>cm</v>
      </c>
      <c r="G38" s="2" t="s">
        <v>92</v>
      </c>
      <c r="H38" s="2" t="s">
        <v>83</v>
      </c>
      <c r="I38" s="2" t="str">
        <f>VLOOKUP(Table3[Onde Está ?],APOIO!I:J,2,0)</f>
        <v>Luiz Gonçalves</v>
      </c>
      <c r="J38" s="3">
        <f t="shared" ca="1" si="2"/>
        <v>43204</v>
      </c>
      <c r="K38" s="8">
        <f ca="1">VLOOKUP(Table3[[#This Row],[Descrição do Instrumento]],APOIO!B:C,2,0)</f>
        <v>501</v>
      </c>
      <c r="L38" s="3">
        <f ca="1">Table3[Calibrado em]+Table3[Prazo Calibração
(Dias)]</f>
        <v>43705</v>
      </c>
      <c r="M38" s="2">
        <f ca="1">IF(Table3[[#This Row],[Calibrado em]]="","_",Table3[[#This Row],[Próxima Calibração]]-$M$1)</f>
        <v>295</v>
      </c>
      <c r="N38" s="2" t="str">
        <f ca="1">TEXT(Table3[[#This Row],[Calibrado em]],"MMM")</f>
        <v>abr</v>
      </c>
    </row>
    <row r="39" spans="1:14" hidden="1" x14ac:dyDescent="0.25">
      <c r="A39" s="1">
        <v>2</v>
      </c>
      <c r="B39" s="2" t="s">
        <v>14</v>
      </c>
      <c r="C39" s="2" t="s">
        <v>138</v>
      </c>
      <c r="D39" s="2" t="str">
        <f>VLOOKUP(Table3[[#This Row],[Descrição do Instrumento]],APOIO!B:D,3,0)</f>
        <v>4 - 130</v>
      </c>
      <c r="E39" s="2">
        <f ca="1">VLOOKUP(Table3[[#This Row],[Descrição do Instrumento]],APOIO!B:E,4,0)</f>
        <v>1</v>
      </c>
      <c r="F39" s="2" t="str">
        <f>VLOOKUP(Table3[[#This Row],[Descrição do Instrumento]],APOIO!B:G,6,0)</f>
        <v>mm</v>
      </c>
      <c r="G39" s="2" t="s">
        <v>92</v>
      </c>
      <c r="H39" s="2" t="s">
        <v>95</v>
      </c>
      <c r="I39" s="2" t="str">
        <f>VLOOKUP(Table3[Onde Está ?],APOIO!I:J,2,0)</f>
        <v>Érica Roberta</v>
      </c>
      <c r="J39" s="3">
        <f t="shared" ca="1" si="2"/>
        <v>43224</v>
      </c>
      <c r="K39" s="8">
        <f ca="1">VLOOKUP(Table3[[#This Row],[Descrição do Instrumento]],APOIO!B:C,2,0)</f>
        <v>187</v>
      </c>
      <c r="L39" s="3">
        <f ca="1">Table3[Calibrado em]+Table3[Prazo Calibração
(Dias)]</f>
        <v>43411</v>
      </c>
      <c r="M39" s="2">
        <f ca="1">IF(Table3[[#This Row],[Calibrado em]]="","_",Table3[[#This Row],[Próxima Calibração]]-$M$1)</f>
        <v>1</v>
      </c>
      <c r="N39" s="2" t="str">
        <f ca="1">TEXT(Table3[[#This Row],[Calibrado em]],"MMM")</f>
        <v>mai</v>
      </c>
    </row>
    <row r="40" spans="1:14" hidden="1" x14ac:dyDescent="0.25">
      <c r="A40" s="1">
        <v>3</v>
      </c>
      <c r="B40" s="2" t="s">
        <v>1</v>
      </c>
      <c r="C40" s="2" t="s">
        <v>139</v>
      </c>
      <c r="D40" s="2" t="str">
        <f>VLOOKUP(Table3[[#This Row],[Descrição do Instrumento]],APOIO!B:D,3,0)</f>
        <v>0 - 110</v>
      </c>
      <c r="E40" s="2">
        <f ca="1">VLOOKUP(Table3[[#This Row],[Descrição do Instrumento]],APOIO!B:E,4,0)</f>
        <v>4</v>
      </c>
      <c r="F40" s="2" t="str">
        <f>VLOOKUP(Table3[[#This Row],[Descrição do Instrumento]],APOIO!B:G,6,0)</f>
        <v>shore</v>
      </c>
      <c r="G40" s="2" t="s">
        <v>93</v>
      </c>
      <c r="H40" s="2" t="s">
        <v>80</v>
      </c>
      <c r="I40" s="2" t="str">
        <f>VLOOKUP(Table3[Onde Está ?],APOIO!I:J,2,0)</f>
        <v>José Carlos</v>
      </c>
      <c r="J40" s="3">
        <f t="shared" ca="1" si="2"/>
        <v>43257</v>
      </c>
      <c r="K40" s="8">
        <f ca="1">VLOOKUP(Table3[[#This Row],[Descrição do Instrumento]],APOIO!B:C,2,0)</f>
        <v>534</v>
      </c>
      <c r="L40" s="3">
        <f ca="1">Table3[Calibrado em]+Table3[Prazo Calibração
(Dias)]</f>
        <v>43791</v>
      </c>
      <c r="M40" s="2">
        <f ca="1">IF(Table3[[#This Row],[Calibrado em]]="","_",Table3[[#This Row],[Próxima Calibração]]-$M$1)</f>
        <v>381</v>
      </c>
      <c r="N40" s="2" t="str">
        <f ca="1">TEXT(Table3[[#This Row],[Calibrado em]],"MMM")</f>
        <v>jun</v>
      </c>
    </row>
    <row r="41" spans="1:14" hidden="1" x14ac:dyDescent="0.25">
      <c r="A41" s="1" t="s">
        <v>100</v>
      </c>
      <c r="B41" s="2" t="s">
        <v>14</v>
      </c>
      <c r="C41" s="2" t="s">
        <v>140</v>
      </c>
      <c r="D41" s="2" t="str">
        <f>VLOOKUP(Table3[[#This Row],[Descrição do Instrumento]],APOIO!B:D,3,0)</f>
        <v>4 - 130</v>
      </c>
      <c r="E41" s="2">
        <f ca="1">VLOOKUP(Table3[[#This Row],[Descrição do Instrumento]],APOIO!B:E,4,0)</f>
        <v>1</v>
      </c>
      <c r="F41" s="2" t="str">
        <f>VLOOKUP(Table3[[#This Row],[Descrição do Instrumento]],APOIO!B:G,6,0)</f>
        <v>mm</v>
      </c>
      <c r="G41" s="2" t="s">
        <v>93</v>
      </c>
      <c r="H41" s="2" t="s">
        <v>81</v>
      </c>
      <c r="I41" s="2" t="str">
        <f>VLOOKUP(Table3[Onde Está ?],APOIO!I:J,2,0)</f>
        <v>Pedro Luiz</v>
      </c>
      <c r="J41" s="3">
        <f t="shared" ca="1" si="2"/>
        <v>43291</v>
      </c>
      <c r="K41" s="8">
        <f ca="1">VLOOKUP(Table3[[#This Row],[Descrição do Instrumento]],APOIO!B:C,2,0)</f>
        <v>187</v>
      </c>
      <c r="L41" s="3">
        <f ca="1">Table3[Calibrado em]+Table3[Prazo Calibração
(Dias)]</f>
        <v>43478</v>
      </c>
      <c r="M41" s="2">
        <f ca="1">IF(Table3[[#This Row],[Calibrado em]]="","_",Table3[[#This Row],[Próxima Calibração]]-$M$1)</f>
        <v>68</v>
      </c>
      <c r="N41" s="2" t="str">
        <f ca="1">TEXT(Table3[[#This Row],[Calibrado em]],"MMM")</f>
        <v>jul</v>
      </c>
    </row>
    <row r="42" spans="1:14" hidden="1" x14ac:dyDescent="0.25">
      <c r="A42" s="1">
        <v>3</v>
      </c>
      <c r="B42" s="2" t="s">
        <v>12</v>
      </c>
      <c r="C42" s="2" t="s">
        <v>141</v>
      </c>
      <c r="D42" s="2" t="str">
        <f>VLOOKUP(Table3[[#This Row],[Descrição do Instrumento]],APOIO!B:D,3,0)</f>
        <v>4 - 150</v>
      </c>
      <c r="E42" s="2">
        <f ca="1">VLOOKUP(Table3[[#This Row],[Descrição do Instrumento]],APOIO!B:E,4,0)</f>
        <v>8</v>
      </c>
      <c r="F42" s="2" t="str">
        <f>VLOOKUP(Table3[[#This Row],[Descrição do Instrumento]],APOIO!B:G,6,0)</f>
        <v>cm</v>
      </c>
      <c r="G42" s="2" t="s">
        <v>93</v>
      </c>
      <c r="H42" s="2" t="s">
        <v>83</v>
      </c>
      <c r="I42" s="2" t="str">
        <f>VLOOKUP(Table3[Onde Está ?],APOIO!I:J,2,0)</f>
        <v>Luiz Gonçalves</v>
      </c>
      <c r="J42" s="3">
        <f ca="1">RANDBETWEEN($P$6,$P$7)</f>
        <v>43364</v>
      </c>
      <c r="K42" s="8">
        <f ca="1">VLOOKUP(Table3[[#This Row],[Descrição do Instrumento]],APOIO!B:C,2,0)</f>
        <v>501</v>
      </c>
      <c r="L42" s="3">
        <f ca="1">Table3[Calibrado em]+Table3[Prazo Calibração
(Dias)]</f>
        <v>43865</v>
      </c>
      <c r="M42" s="2">
        <f ca="1">IF(Table3[[#This Row],[Calibrado em]]="","_",Table3[[#This Row],[Próxima Calibração]]-$M$1)</f>
        <v>455</v>
      </c>
      <c r="N42" s="2" t="str">
        <f ca="1">TEXT(Table3[[#This Row],[Calibrado em]],"MMM")</f>
        <v>set</v>
      </c>
    </row>
  </sheetData>
  <conditionalFormatting sqref="G4">
    <cfRule type="iconSet" priority="7">
      <iconSet iconSet="3Symbols">
        <cfvo type="percent" val="0"/>
        <cfvo type="num" val="&quot;Sob Analise&quot;"/>
        <cfvo type="num" val="&quot;Aprovado&quot;"/>
      </iconSet>
    </cfRule>
  </conditionalFormatting>
  <conditionalFormatting sqref="G5:G8">
    <cfRule type="iconSet" priority="8">
      <iconSet iconSet="3Symbols">
        <cfvo type="percent" val="0"/>
        <cfvo type="num" val="&quot;Sob Analise&quot;"/>
        <cfvo type="num" val="&quot;Aprovado&quot;"/>
      </iconSet>
    </cfRule>
  </conditionalFormatting>
  <conditionalFormatting sqref="G9:G30">
    <cfRule type="iconSet" priority="2">
      <iconSet iconSet="3Symbols">
        <cfvo type="percent" val="0"/>
        <cfvo type="num" val="&quot;Sob Analise&quot;"/>
        <cfvo type="num" val="&quot;Aprovado&quot;"/>
      </iconSet>
    </cfRule>
  </conditionalFormatting>
  <conditionalFormatting sqref="G31:G42">
    <cfRule type="iconSet" priority="1">
      <iconSet iconSet="3Symbols">
        <cfvo type="percent" val="0"/>
        <cfvo type="num" val="&quot;Sob Analise&quot;"/>
        <cfvo type="num" val="&quot;Aprovado&quot;"/>
      </iconSet>
    </cfRule>
  </conditionalFormatting>
  <pageMargins left="0.7" right="0.7" top="0.75" bottom="0.75" header="0.3" footer="0.3"/>
  <pageSetup paperSize="9" orientation="portrait" verticalDpi="0"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ErrorMessage="1" xr:uid="{00000000-0002-0000-0200-000000000000}">
          <x14:formula1>
            <xm:f>APOIO!$B$3:$B$21</xm:f>
          </x14:formula1>
          <xm:sqref>B4:B42</xm:sqref>
        </x14:dataValidation>
        <x14:dataValidation type="list" allowBlank="1" showInputMessage="1" showErrorMessage="1" xr:uid="{00000000-0002-0000-0200-000001000000}">
          <x14:formula1>
            <xm:f>APOIO!$I$3:$I$8</xm:f>
          </x14:formula1>
          <xm:sqref>H4:H42</xm:sqref>
        </x14:dataValidation>
        <x14:dataValidation type="list" allowBlank="1" showInputMessage="1" showErrorMessage="1" xr:uid="{00000000-0002-0000-0200-000002000000}">
          <x14:formula1>
            <xm:f>APOIO!$K$3:$K$5</xm:f>
          </x14:formula1>
          <xm:sqref>G4:G42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
  <sheetViews>
    <sheetView showGridLines="0" showRowColHeaders="0" tabSelected="1" zoomScaleNormal="100" zoomScalePageLayoutView="40" workbookViewId="0">
      <selection activeCell="A2" sqref="A2"/>
    </sheetView>
  </sheetViews>
  <sheetFormatPr defaultRowHeight="15" x14ac:dyDescent="0.25"/>
  <cols>
    <col min="24" max="24" width="26.28515625" bestFit="1" customWidth="1"/>
    <col min="25" max="25" width="15.28515625" bestFit="1" customWidth="1"/>
  </cols>
  <sheetData/>
  <pageMargins left="0.7" right="0.7" top="0.75" bottom="0.75" header="0.3" footer="0.3"/>
  <pageSetup paperSize="9" scale="85" orientation="portrait" verticalDpi="0" r:id="rId1"/>
  <drawing r:id="rId2"/>
  <legacy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APOIO</vt:lpstr>
      <vt:lpstr>TABELA DINAMICA</vt:lpstr>
      <vt:lpstr>BASE DADOS</vt:lpstr>
      <vt:lpstr>DASHBOARD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Amado dos Santos Junior</dc:creator>
  <cp:lastModifiedBy>Matheus Soares</cp:lastModifiedBy>
  <dcterms:created xsi:type="dcterms:W3CDTF">2018-11-03T10:39:08Z</dcterms:created>
  <dcterms:modified xsi:type="dcterms:W3CDTF">2018-11-06T23:52:49Z</dcterms:modified>
</cp:coreProperties>
</file>